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5"/>
  </bookViews>
  <sheets>
    <sheet name="zdrojové data" sheetId="1" r:id="rId1"/>
    <sheet name="Výdaje" sheetId="2" r:id="rId2"/>
    <sheet name="Příjmy" sheetId="3" r:id="rId3"/>
    <sheet name="SF před FV" sheetId="4" r:id="rId4"/>
    <sheet name="FRR před FV" sheetId="5" r:id="rId5"/>
    <sheet name="Rekapitulace 1. - 3. 2013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G21" i="6" l="1"/>
  <c r="E21" i="6"/>
  <c r="K19" i="6"/>
  <c r="J19" i="6"/>
  <c r="E19" i="6"/>
  <c r="J12" i="6"/>
  <c r="E12" i="6"/>
  <c r="K9" i="6"/>
  <c r="K21" i="6" s="1"/>
  <c r="J9" i="6"/>
  <c r="J21" i="6" s="1"/>
  <c r="J23" i="6" s="1"/>
  <c r="F9" i="6"/>
  <c r="F21" i="6" s="1"/>
  <c r="E9" i="6"/>
  <c r="E23" i="6" l="1"/>
  <c r="E49" i="5"/>
  <c r="E48" i="5"/>
  <c r="E47" i="5"/>
  <c r="E46" i="5"/>
  <c r="E44" i="5"/>
  <c r="E41" i="5"/>
  <c r="E40" i="5"/>
  <c r="E35" i="5"/>
  <c r="E32" i="5"/>
  <c r="F30" i="5"/>
  <c r="D30" i="5"/>
  <c r="C30" i="5"/>
  <c r="E30" i="5" s="1"/>
  <c r="B30" i="5"/>
  <c r="E27" i="5"/>
  <c r="E25" i="5"/>
  <c r="F19" i="5"/>
  <c r="D19" i="5"/>
  <c r="C19" i="5"/>
  <c r="E19" i="5" s="1"/>
  <c r="B19" i="5"/>
  <c r="F18" i="5"/>
  <c r="F44" i="5" s="1"/>
  <c r="D18" i="5"/>
  <c r="D44" i="5" s="1"/>
  <c r="B18" i="5"/>
  <c r="E13" i="5"/>
  <c r="E12" i="5"/>
  <c r="E11" i="5"/>
  <c r="E10" i="5"/>
  <c r="E9" i="5"/>
  <c r="E8" i="5"/>
  <c r="E7" i="5"/>
  <c r="E6" i="5"/>
  <c r="F5" i="5"/>
  <c r="D5" i="5"/>
  <c r="C5" i="5"/>
  <c r="B5" i="5"/>
  <c r="B43" i="5" s="1"/>
  <c r="E51" i="4"/>
  <c r="E50" i="4"/>
  <c r="E49" i="4"/>
  <c r="E48" i="4"/>
  <c r="E46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4" i="4"/>
  <c r="E23" i="4"/>
  <c r="E22" i="4"/>
  <c r="E21" i="4"/>
  <c r="E20" i="4"/>
  <c r="E19" i="4"/>
  <c r="F18" i="4"/>
  <c r="F46" i="4" s="1"/>
  <c r="D18" i="4"/>
  <c r="D46" i="4" s="1"/>
  <c r="C18" i="4"/>
  <c r="E18" i="4" s="1"/>
  <c r="B18" i="4"/>
  <c r="E13" i="4"/>
  <c r="E12" i="4"/>
  <c r="E11" i="4"/>
  <c r="E10" i="4"/>
  <c r="E9" i="4"/>
  <c r="E8" i="4"/>
  <c r="E7" i="4"/>
  <c r="E6" i="4"/>
  <c r="F5" i="4"/>
  <c r="D5" i="4"/>
  <c r="C5" i="4"/>
  <c r="C45" i="4" s="1"/>
  <c r="E45" i="4" s="1"/>
  <c r="B5" i="4"/>
  <c r="B45" i="4" s="1"/>
  <c r="G31" i="3"/>
  <c r="F31" i="3"/>
  <c r="G30" i="3"/>
  <c r="F30" i="3"/>
  <c r="G28" i="3"/>
  <c r="F28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G27" i="3" s="1"/>
  <c r="G29" i="3" s="1"/>
  <c r="G32" i="3" s="1"/>
  <c r="F8" i="3"/>
  <c r="F27" i="3" s="1"/>
  <c r="F36" i="2"/>
  <c r="E36" i="2"/>
  <c r="F35" i="2"/>
  <c r="E35" i="2"/>
  <c r="F34" i="2"/>
  <c r="E34" i="2"/>
  <c r="F33" i="2"/>
  <c r="E33" i="2"/>
  <c r="F32" i="2"/>
  <c r="E32" i="2"/>
  <c r="F30" i="2"/>
  <c r="E30" i="2"/>
  <c r="F29" i="2"/>
  <c r="E29" i="2"/>
  <c r="F28" i="2"/>
  <c r="E28" i="2"/>
  <c r="F27" i="2"/>
  <c r="E27" i="2"/>
  <c r="F26" i="2"/>
  <c r="E26" i="2"/>
  <c r="F24" i="2"/>
  <c r="E24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0" i="2"/>
  <c r="E10" i="2"/>
  <c r="F8" i="2"/>
  <c r="F31" i="2" s="1"/>
  <c r="F37" i="2" s="1"/>
  <c r="E8" i="2"/>
  <c r="E31" i="2" s="1"/>
  <c r="G675" i="1"/>
  <c r="F675" i="1"/>
  <c r="H675" i="1" s="1"/>
  <c r="E675" i="1"/>
  <c r="H674" i="1"/>
  <c r="G665" i="1"/>
  <c r="F665" i="1"/>
  <c r="H665" i="1" s="1"/>
  <c r="E665" i="1"/>
  <c r="H664" i="1"/>
  <c r="G655" i="1"/>
  <c r="F655" i="1"/>
  <c r="H655" i="1" s="1"/>
  <c r="E655" i="1"/>
  <c r="H654" i="1"/>
  <c r="G646" i="1"/>
  <c r="F646" i="1"/>
  <c r="E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G624" i="1"/>
  <c r="F624" i="1"/>
  <c r="H624" i="1" s="1"/>
  <c r="E624" i="1"/>
  <c r="H623" i="1"/>
  <c r="G618" i="1"/>
  <c r="F618" i="1"/>
  <c r="E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G589" i="1"/>
  <c r="F589" i="1"/>
  <c r="H589" i="1" s="1"/>
  <c r="E589" i="1"/>
  <c r="H588" i="1"/>
  <c r="G580" i="1"/>
  <c r="F580" i="1"/>
  <c r="H580" i="1" s="1"/>
  <c r="E580" i="1"/>
  <c r="H579" i="1"/>
  <c r="H578" i="1"/>
  <c r="G577" i="1"/>
  <c r="F577" i="1"/>
  <c r="E577" i="1"/>
  <c r="E581" i="1" s="1"/>
  <c r="H576" i="1"/>
  <c r="H575" i="1"/>
  <c r="H574" i="1"/>
  <c r="H573" i="1"/>
  <c r="H572" i="1"/>
  <c r="H571" i="1"/>
  <c r="H570" i="1"/>
  <c r="G565" i="1"/>
  <c r="F565" i="1"/>
  <c r="H565" i="1" s="1"/>
  <c r="E565" i="1"/>
  <c r="H564" i="1"/>
  <c r="H563" i="1"/>
  <c r="H562" i="1"/>
  <c r="G561" i="1"/>
  <c r="G581" i="1" s="1"/>
  <c r="F561" i="1"/>
  <c r="H561" i="1" s="1"/>
  <c r="E561" i="1"/>
  <c r="H560" i="1"/>
  <c r="G559" i="1"/>
  <c r="F559" i="1"/>
  <c r="E559" i="1"/>
  <c r="H558" i="1"/>
  <c r="H557" i="1"/>
  <c r="H556" i="1"/>
  <c r="H555" i="1"/>
  <c r="H554" i="1"/>
  <c r="G549" i="1"/>
  <c r="F549" i="1"/>
  <c r="E549" i="1"/>
  <c r="H548" i="1"/>
  <c r="H547" i="1"/>
  <c r="G538" i="1"/>
  <c r="F538" i="1"/>
  <c r="H538" i="1" s="1"/>
  <c r="E538" i="1"/>
  <c r="H537" i="1"/>
  <c r="H536" i="1"/>
  <c r="G531" i="1"/>
  <c r="F531" i="1"/>
  <c r="E531" i="1"/>
  <c r="H530" i="1"/>
  <c r="H529" i="1"/>
  <c r="H528" i="1"/>
  <c r="G527" i="1"/>
  <c r="F527" i="1"/>
  <c r="E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1" i="1"/>
  <c r="H510" i="1"/>
  <c r="H509" i="1"/>
  <c r="H508" i="1"/>
  <c r="H507" i="1"/>
  <c r="H506" i="1"/>
  <c r="H505" i="1"/>
  <c r="H504" i="1"/>
  <c r="H503" i="1"/>
  <c r="H502" i="1"/>
  <c r="H501" i="1"/>
  <c r="G500" i="1"/>
  <c r="F500" i="1"/>
  <c r="H500" i="1" s="1"/>
  <c r="E500" i="1"/>
  <c r="H499" i="1"/>
  <c r="H498" i="1"/>
  <c r="H497" i="1"/>
  <c r="H496" i="1"/>
  <c r="H495" i="1"/>
  <c r="H494" i="1"/>
  <c r="H493" i="1"/>
  <c r="H492" i="1"/>
  <c r="G491" i="1"/>
  <c r="F491" i="1"/>
  <c r="H491" i="1" s="1"/>
  <c r="E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G474" i="1"/>
  <c r="F474" i="1"/>
  <c r="H474" i="1" s="1"/>
  <c r="E474" i="1"/>
  <c r="H473" i="1"/>
  <c r="H472" i="1"/>
  <c r="G466" i="1"/>
  <c r="F466" i="1"/>
  <c r="H466" i="1" s="1"/>
  <c r="E466" i="1"/>
  <c r="H465" i="1"/>
  <c r="H464" i="1"/>
  <c r="G463" i="1"/>
  <c r="F463" i="1"/>
  <c r="H463" i="1" s="1"/>
  <c r="E463" i="1"/>
  <c r="H462" i="1"/>
  <c r="H461" i="1"/>
  <c r="H460" i="1"/>
  <c r="H459" i="1"/>
  <c r="G458" i="1"/>
  <c r="F458" i="1"/>
  <c r="H458" i="1" s="1"/>
  <c r="E458" i="1"/>
  <c r="H457" i="1"/>
  <c r="H456" i="1"/>
  <c r="H455" i="1"/>
  <c r="G453" i="1"/>
  <c r="G467" i="1" s="1"/>
  <c r="F453" i="1"/>
  <c r="F467" i="1" s="1"/>
  <c r="H467" i="1" s="1"/>
  <c r="E453" i="1"/>
  <c r="E467" i="1" s="1"/>
  <c r="H452" i="1"/>
  <c r="H451" i="1"/>
  <c r="G446" i="1"/>
  <c r="F446" i="1"/>
  <c r="E446" i="1"/>
  <c r="H445" i="1"/>
  <c r="H444" i="1"/>
  <c r="H443" i="1"/>
  <c r="H442" i="1"/>
  <c r="G437" i="1"/>
  <c r="F437" i="1"/>
  <c r="H437" i="1" s="1"/>
  <c r="E437" i="1"/>
  <c r="H436" i="1"/>
  <c r="G428" i="1"/>
  <c r="F428" i="1"/>
  <c r="E428" i="1"/>
  <c r="H427" i="1"/>
  <c r="G421" i="1"/>
  <c r="F421" i="1"/>
  <c r="H421" i="1" s="1"/>
  <c r="E421" i="1"/>
  <c r="H420" i="1"/>
  <c r="G419" i="1"/>
  <c r="G422" i="1" s="1"/>
  <c r="F419" i="1"/>
  <c r="F422" i="1" s="1"/>
  <c r="H422" i="1" s="1"/>
  <c r="E419" i="1"/>
  <c r="E422" i="1" s="1"/>
  <c r="H418" i="1"/>
  <c r="H417" i="1"/>
  <c r="G410" i="1"/>
  <c r="G409" i="1"/>
  <c r="F409" i="1"/>
  <c r="H409" i="1" s="1"/>
  <c r="E409" i="1"/>
  <c r="H408" i="1"/>
  <c r="G407" i="1"/>
  <c r="F407" i="1"/>
  <c r="F410" i="1" s="1"/>
  <c r="H410" i="1" s="1"/>
  <c r="E407" i="1"/>
  <c r="E410" i="1" s="1"/>
  <c r="H406" i="1"/>
  <c r="H405" i="1"/>
  <c r="H404" i="1"/>
  <c r="H403" i="1"/>
  <c r="G386" i="1"/>
  <c r="F386" i="1"/>
  <c r="H386" i="1" s="1"/>
  <c r="E386" i="1"/>
  <c r="H385" i="1"/>
  <c r="G379" i="1"/>
  <c r="F379" i="1"/>
  <c r="H379" i="1" s="1"/>
  <c r="E379" i="1"/>
  <c r="H378" i="1"/>
  <c r="H377" i="1"/>
  <c r="H376" i="1"/>
  <c r="H375" i="1"/>
  <c r="H374" i="1"/>
  <c r="H373" i="1"/>
  <c r="H372" i="1"/>
  <c r="H371" i="1"/>
  <c r="H370" i="1"/>
  <c r="G369" i="1"/>
  <c r="F369" i="1"/>
  <c r="E369" i="1"/>
  <c r="E380" i="1" s="1"/>
  <c r="H368" i="1"/>
  <c r="G367" i="1"/>
  <c r="F367" i="1"/>
  <c r="H367" i="1" s="1"/>
  <c r="E367" i="1"/>
  <c r="H366" i="1"/>
  <c r="G365" i="1"/>
  <c r="F365" i="1"/>
  <c r="H365" i="1" s="1"/>
  <c r="E365" i="1"/>
  <c r="H364" i="1"/>
  <c r="H363" i="1"/>
  <c r="H362" i="1"/>
  <c r="H361" i="1"/>
  <c r="G360" i="1"/>
  <c r="F360" i="1"/>
  <c r="H360" i="1" s="1"/>
  <c r="E360" i="1"/>
  <c r="H359" i="1"/>
  <c r="G358" i="1"/>
  <c r="F358" i="1"/>
  <c r="H358" i="1" s="1"/>
  <c r="E358" i="1"/>
  <c r="H357" i="1"/>
  <c r="H356" i="1"/>
  <c r="G355" i="1"/>
  <c r="F355" i="1"/>
  <c r="H355" i="1" s="1"/>
  <c r="E355" i="1"/>
  <c r="H354" i="1"/>
  <c r="H353" i="1"/>
  <c r="H352" i="1"/>
  <c r="G351" i="1"/>
  <c r="G380" i="1" s="1"/>
  <c r="F351" i="1"/>
  <c r="H351" i="1" s="1"/>
  <c r="E351" i="1"/>
  <c r="H350" i="1"/>
  <c r="H349" i="1"/>
  <c r="H348" i="1"/>
  <c r="G347" i="1"/>
  <c r="F347" i="1"/>
  <c r="E347" i="1"/>
  <c r="H346" i="1"/>
  <c r="H345" i="1"/>
  <c r="H344" i="1"/>
  <c r="G334" i="1"/>
  <c r="F334" i="1"/>
  <c r="E334" i="1"/>
  <c r="H333" i="1"/>
  <c r="H332" i="1"/>
  <c r="H331" i="1"/>
  <c r="G326" i="1"/>
  <c r="F326" i="1"/>
  <c r="H326" i="1" s="1"/>
  <c r="E326" i="1"/>
  <c r="H325" i="1"/>
  <c r="G319" i="1"/>
  <c r="F319" i="1"/>
  <c r="H319" i="1" s="1"/>
  <c r="E319" i="1"/>
  <c r="H318" i="1"/>
  <c r="H317" i="1"/>
  <c r="H316" i="1"/>
  <c r="G315" i="1"/>
  <c r="F315" i="1"/>
  <c r="E315" i="1"/>
  <c r="E320" i="1" s="1"/>
  <c r="H314" i="1"/>
  <c r="H313" i="1"/>
  <c r="H312" i="1"/>
  <c r="G311" i="1"/>
  <c r="F311" i="1"/>
  <c r="H311" i="1" s="1"/>
  <c r="E311" i="1"/>
  <c r="H310" i="1"/>
  <c r="G309" i="1"/>
  <c r="G320" i="1" s="1"/>
  <c r="F309" i="1"/>
  <c r="H309" i="1" s="1"/>
  <c r="E309" i="1"/>
  <c r="H308" i="1"/>
  <c r="H307" i="1"/>
  <c r="G306" i="1"/>
  <c r="F306" i="1"/>
  <c r="F320" i="1" s="1"/>
  <c r="E306" i="1"/>
  <c r="H305" i="1"/>
  <c r="H304" i="1"/>
  <c r="G299" i="1"/>
  <c r="F299" i="1"/>
  <c r="H299" i="1" s="1"/>
  <c r="E299" i="1"/>
  <c r="H298" i="1"/>
  <c r="H297" i="1"/>
  <c r="G288" i="1"/>
  <c r="F288" i="1"/>
  <c r="H288" i="1" s="1"/>
  <c r="E288" i="1"/>
  <c r="H287" i="1"/>
  <c r="H286" i="1"/>
  <c r="G285" i="1"/>
  <c r="F285" i="1"/>
  <c r="H285" i="1" s="1"/>
  <c r="E285" i="1"/>
  <c r="H284" i="1"/>
  <c r="H283" i="1"/>
  <c r="G279" i="1"/>
  <c r="F279" i="1"/>
  <c r="H279" i="1" s="1"/>
  <c r="E279" i="1"/>
  <c r="H278" i="1"/>
  <c r="H277" i="1"/>
  <c r="H276" i="1"/>
  <c r="H275" i="1"/>
  <c r="G274" i="1"/>
  <c r="F274" i="1"/>
  <c r="H274" i="1" s="1"/>
  <c r="E274" i="1"/>
  <c r="H273" i="1"/>
  <c r="H272" i="1"/>
  <c r="G271" i="1"/>
  <c r="F271" i="1"/>
  <c r="H271" i="1" s="1"/>
  <c r="E271" i="1"/>
  <c r="H270" i="1"/>
  <c r="H269" i="1"/>
  <c r="G268" i="1"/>
  <c r="F268" i="1"/>
  <c r="F289" i="1" s="1"/>
  <c r="E268" i="1"/>
  <c r="H267" i="1"/>
  <c r="H266" i="1"/>
  <c r="H265" i="1"/>
  <c r="G264" i="1"/>
  <c r="G289" i="1" s="1"/>
  <c r="F264" i="1"/>
  <c r="H264" i="1" s="1"/>
  <c r="E264" i="1"/>
  <c r="E289" i="1" s="1"/>
  <c r="H263" i="1"/>
  <c r="H262" i="1"/>
  <c r="H261" i="1"/>
  <c r="H260" i="1"/>
  <c r="G255" i="1"/>
  <c r="F255" i="1"/>
  <c r="H255" i="1" s="1"/>
  <c r="E255" i="1"/>
  <c r="H254" i="1"/>
  <c r="H253" i="1"/>
  <c r="H252" i="1"/>
  <c r="H251" i="1"/>
  <c r="H250" i="1"/>
  <c r="H249" i="1"/>
  <c r="H248" i="1"/>
  <c r="H247" i="1"/>
  <c r="H246" i="1"/>
  <c r="G240" i="1"/>
  <c r="F240" i="1"/>
  <c r="H240" i="1" s="1"/>
  <c r="E240" i="1"/>
  <c r="H239" i="1"/>
  <c r="H238" i="1"/>
  <c r="H237" i="1"/>
  <c r="H236" i="1"/>
  <c r="H235" i="1"/>
  <c r="H234" i="1"/>
  <c r="H233" i="1"/>
  <c r="H232" i="1"/>
  <c r="G231" i="1"/>
  <c r="F231" i="1"/>
  <c r="E231" i="1"/>
  <c r="E241" i="1" s="1"/>
  <c r="H230" i="1"/>
  <c r="H229" i="1"/>
  <c r="H228" i="1"/>
  <c r="H227" i="1"/>
  <c r="H226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G212" i="1"/>
  <c r="F212" i="1"/>
  <c r="H212" i="1" s="1"/>
  <c r="E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G191" i="1"/>
  <c r="G241" i="1" s="1"/>
  <c r="F191" i="1"/>
  <c r="F241" i="1" s="1"/>
  <c r="E191" i="1"/>
  <c r="H190" i="1"/>
  <c r="H189" i="1"/>
  <c r="H188" i="1"/>
  <c r="H187" i="1"/>
  <c r="H186" i="1"/>
  <c r="G181" i="1"/>
  <c r="F181" i="1"/>
  <c r="H181" i="1" s="1"/>
  <c r="E181" i="1"/>
  <c r="H180" i="1"/>
  <c r="H179" i="1"/>
  <c r="H178" i="1"/>
  <c r="H177" i="1"/>
  <c r="H176" i="1"/>
  <c r="H175" i="1"/>
  <c r="H174" i="1"/>
  <c r="H173" i="1"/>
  <c r="H172" i="1"/>
  <c r="G166" i="1"/>
  <c r="F166" i="1"/>
  <c r="H166" i="1" s="1"/>
  <c r="E166" i="1"/>
  <c r="H165" i="1"/>
  <c r="H164" i="1"/>
  <c r="H163" i="1"/>
  <c r="H162" i="1"/>
  <c r="G161" i="1"/>
  <c r="F161" i="1"/>
  <c r="H161" i="1" s="1"/>
  <c r="E161" i="1"/>
  <c r="H160" i="1"/>
  <c r="H159" i="1"/>
  <c r="G158" i="1"/>
  <c r="F158" i="1"/>
  <c r="H158" i="1" s="1"/>
  <c r="E158" i="1"/>
  <c r="H157" i="1"/>
  <c r="H156" i="1"/>
  <c r="H155" i="1"/>
  <c r="G154" i="1"/>
  <c r="G167" i="1" s="1"/>
  <c r="F154" i="1"/>
  <c r="H154" i="1" s="1"/>
  <c r="E154" i="1"/>
  <c r="E167" i="1" s="1"/>
  <c r="H153" i="1"/>
  <c r="H152" i="1"/>
  <c r="H151" i="1"/>
  <c r="H150" i="1"/>
  <c r="G149" i="1"/>
  <c r="F149" i="1"/>
  <c r="F167" i="1" s="1"/>
  <c r="H167" i="1" s="1"/>
  <c r="E149" i="1"/>
  <c r="H148" i="1"/>
  <c r="H147" i="1"/>
  <c r="H146" i="1"/>
  <c r="G145" i="1"/>
  <c r="F145" i="1"/>
  <c r="H145" i="1" s="1"/>
  <c r="E145" i="1"/>
  <c r="H144" i="1"/>
  <c r="H143" i="1"/>
  <c r="G134" i="1"/>
  <c r="F134" i="1"/>
  <c r="H134" i="1" s="1"/>
  <c r="E134" i="1"/>
  <c r="H133" i="1"/>
  <c r="H132" i="1"/>
  <c r="G127" i="1"/>
  <c r="F127" i="1"/>
  <c r="H127" i="1" s="1"/>
  <c r="E127" i="1"/>
  <c r="H126" i="1"/>
  <c r="G118" i="1"/>
  <c r="F118" i="1"/>
  <c r="H118" i="1" s="1"/>
  <c r="E118" i="1"/>
  <c r="H117" i="1"/>
  <c r="H116" i="1"/>
  <c r="H115" i="1"/>
  <c r="G110" i="1"/>
  <c r="G5" i="1" s="1"/>
  <c r="F110" i="1"/>
  <c r="H110" i="1" s="1"/>
  <c r="E110" i="1"/>
  <c r="E5" i="1" s="1"/>
  <c r="H109" i="1"/>
  <c r="G100" i="1"/>
  <c r="F100" i="1"/>
  <c r="H100" i="1" s="1"/>
  <c r="E100" i="1"/>
  <c r="H99" i="1"/>
  <c r="H98" i="1"/>
  <c r="G95" i="1"/>
  <c r="F95" i="1"/>
  <c r="H95" i="1" s="1"/>
  <c r="E95" i="1"/>
  <c r="H94" i="1"/>
  <c r="H93" i="1"/>
  <c r="H92" i="1"/>
  <c r="H91" i="1"/>
  <c r="H90" i="1"/>
  <c r="G89" i="1"/>
  <c r="G96" i="1" s="1"/>
  <c r="G11" i="1" s="1"/>
  <c r="F89" i="1"/>
  <c r="F96" i="1" s="1"/>
  <c r="E89" i="1"/>
  <c r="E96" i="1" s="1"/>
  <c r="E11" i="1" s="1"/>
  <c r="H88" i="1"/>
  <c r="H87" i="1"/>
  <c r="H86" i="1"/>
  <c r="G77" i="1"/>
  <c r="F77" i="1"/>
  <c r="H77" i="1" s="1"/>
  <c r="E77" i="1"/>
  <c r="H76" i="1"/>
  <c r="G75" i="1"/>
  <c r="F75" i="1"/>
  <c r="F78" i="1" s="1"/>
  <c r="E75" i="1"/>
  <c r="H74" i="1"/>
  <c r="H73" i="1"/>
  <c r="G72" i="1"/>
  <c r="G78" i="1" s="1"/>
  <c r="G9" i="1" s="1"/>
  <c r="G8" i="1" s="1"/>
  <c r="F72" i="1"/>
  <c r="H72" i="1" s="1"/>
  <c r="E72" i="1"/>
  <c r="E78" i="1" s="1"/>
  <c r="E9" i="1" s="1"/>
  <c r="E8" i="1" s="1"/>
  <c r="H71" i="1"/>
  <c r="G66" i="1"/>
  <c r="F66" i="1"/>
  <c r="H66" i="1" s="1"/>
  <c r="E66" i="1"/>
  <c r="H65" i="1"/>
  <c r="H64" i="1"/>
  <c r="G63" i="1"/>
  <c r="G15" i="1" s="1"/>
  <c r="G13" i="1" s="1"/>
  <c r="F63" i="1"/>
  <c r="H63" i="1" s="1"/>
  <c r="E63" i="1"/>
  <c r="E15" i="1" s="1"/>
  <c r="E13" i="1" s="1"/>
  <c r="H62" i="1"/>
  <c r="H61" i="1"/>
  <c r="H60" i="1"/>
  <c r="H59" i="1"/>
  <c r="G51" i="1"/>
  <c r="F51" i="1"/>
  <c r="H51" i="1" s="1"/>
  <c r="E51" i="1"/>
  <c r="H50" i="1"/>
  <c r="H49" i="1"/>
  <c r="H48" i="1"/>
  <c r="G43" i="1"/>
  <c r="G6" i="1" s="1"/>
  <c r="F43" i="1"/>
  <c r="H43" i="1" s="1"/>
  <c r="E43" i="1"/>
  <c r="E6" i="1" s="1"/>
  <c r="H42" i="1"/>
  <c r="H41" i="1"/>
  <c r="H40" i="1"/>
  <c r="H39" i="1"/>
  <c r="H38" i="1"/>
  <c r="H37" i="1"/>
  <c r="G32" i="1"/>
  <c r="F32" i="1"/>
  <c r="H32" i="1" s="1"/>
  <c r="E32" i="1"/>
  <c r="H31" i="1"/>
  <c r="H30" i="1"/>
  <c r="H29" i="1"/>
  <c r="H28" i="1"/>
  <c r="H27" i="1"/>
  <c r="H26" i="1"/>
  <c r="H25" i="1"/>
  <c r="A25" i="1"/>
  <c r="A26" i="1" s="1"/>
  <c r="A27" i="1" s="1"/>
  <c r="A28" i="1" s="1"/>
  <c r="A29" i="1" s="1"/>
  <c r="A30" i="1" s="1"/>
  <c r="A31" i="1" s="1"/>
  <c r="A32" i="1" s="1"/>
  <c r="A37" i="1" s="1"/>
  <c r="A38" i="1" s="1"/>
  <c r="A39" i="1" s="1"/>
  <c r="A40" i="1" s="1"/>
  <c r="A41" i="1" s="1"/>
  <c r="A42" i="1" s="1"/>
  <c r="A43" i="1" s="1"/>
  <c r="A48" i="1" s="1"/>
  <c r="A49" i="1" s="1"/>
  <c r="A50" i="1" s="1"/>
  <c r="A51" i="1" s="1"/>
  <c r="A59" i="1" s="1"/>
  <c r="A60" i="1" s="1"/>
  <c r="A61" i="1" s="1"/>
  <c r="A62" i="1" s="1"/>
  <c r="A63" i="1" s="1"/>
  <c r="A64" i="1" s="1"/>
  <c r="A65" i="1" s="1"/>
  <c r="A66" i="1" s="1"/>
  <c r="A71" i="1" s="1"/>
  <c r="A72" i="1" s="1"/>
  <c r="A73" i="1" s="1"/>
  <c r="A74" i="1" s="1"/>
  <c r="A75" i="1" s="1"/>
  <c r="A76" i="1" s="1"/>
  <c r="A77" i="1" s="1"/>
  <c r="A78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9" i="1" s="1"/>
  <c r="A110" i="1" s="1"/>
  <c r="A115" i="1" s="1"/>
  <c r="A116" i="1" s="1"/>
  <c r="A117" i="1" s="1"/>
  <c r="A118" i="1" s="1"/>
  <c r="A126" i="1" s="1"/>
  <c r="A127" i="1" s="1"/>
  <c r="A132" i="1" s="1"/>
  <c r="A133" i="1" s="1"/>
  <c r="A134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3" i="1" s="1"/>
  <c r="A284" i="1" s="1"/>
  <c r="A285" i="1" s="1"/>
  <c r="A286" i="1" s="1"/>
  <c r="A287" i="1" s="1"/>
  <c r="A288" i="1" s="1"/>
  <c r="A289" i="1" s="1"/>
  <c r="A297" i="1" s="1"/>
  <c r="A298" i="1" s="1"/>
  <c r="A299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5" i="1" s="1"/>
  <c r="A326" i="1" s="1"/>
  <c r="A331" i="1" s="1"/>
  <c r="A332" i="1" s="1"/>
  <c r="A333" i="1" s="1"/>
  <c r="A334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5" i="1" s="1"/>
  <c r="A386" i="1" s="1"/>
  <c r="A403" i="1" s="1"/>
  <c r="A404" i="1" s="1"/>
  <c r="A405" i="1" s="1"/>
  <c r="A406" i="1" s="1"/>
  <c r="A407" i="1" s="1"/>
  <c r="A408" i="1" s="1"/>
  <c r="A409" i="1" s="1"/>
  <c r="A410" i="1" s="1"/>
  <c r="A417" i="1" s="1"/>
  <c r="A418" i="1" s="1"/>
  <c r="A419" i="1" s="1"/>
  <c r="A420" i="1" s="1"/>
  <c r="A421" i="1" s="1"/>
  <c r="A422" i="1" s="1"/>
  <c r="A427" i="1" s="1"/>
  <c r="A428" i="1" s="1"/>
  <c r="A436" i="1" s="1"/>
  <c r="A437" i="1" s="1"/>
  <c r="A442" i="1" s="1"/>
  <c r="A443" i="1" s="1"/>
  <c r="A444" i="1" s="1"/>
  <c r="A445" i="1" s="1"/>
  <c r="A446" i="1" s="1"/>
  <c r="A451" i="1" s="1"/>
  <c r="A452" i="1" s="1"/>
  <c r="A453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72" i="1" s="1"/>
  <c r="A473" i="1" s="1"/>
  <c r="A474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6" i="1" s="1"/>
  <c r="A537" i="1" s="1"/>
  <c r="A538" i="1" s="1"/>
  <c r="A547" i="1" s="1"/>
  <c r="A548" i="1" s="1"/>
  <c r="A549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8" i="1" s="1"/>
  <c r="A589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23" i="1" s="1"/>
  <c r="A624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54" i="1" s="1"/>
  <c r="A655" i="1" s="1"/>
  <c r="A664" i="1" s="1"/>
  <c r="A665" i="1" s="1"/>
  <c r="A674" i="1" s="1"/>
  <c r="A675" i="1" s="1"/>
  <c r="F15" i="1"/>
  <c r="H15" i="1" s="1"/>
  <c r="G14" i="1"/>
  <c r="F14" i="1"/>
  <c r="F13" i="1" s="1"/>
  <c r="E14" i="1"/>
  <c r="G10" i="1"/>
  <c r="E10" i="1"/>
  <c r="G7" i="1"/>
  <c r="F7" i="1"/>
  <c r="H7" i="1" s="1"/>
  <c r="E7" i="1"/>
  <c r="F6" i="1"/>
  <c r="H6" i="1" s="1"/>
  <c r="F5" i="1"/>
  <c r="H5" i="1" s="1"/>
  <c r="F4" i="1"/>
  <c r="C18" i="5" l="1"/>
  <c r="E18" i="5" s="1"/>
  <c r="E5" i="5"/>
  <c r="E5" i="4"/>
  <c r="F29" i="3"/>
  <c r="H27" i="3"/>
  <c r="E37" i="2"/>
  <c r="G37" i="2" s="1"/>
  <c r="G31" i="2"/>
  <c r="H289" i="1"/>
  <c r="F10" i="1"/>
  <c r="H10" i="1" s="1"/>
  <c r="H78" i="1"/>
  <c r="H96" i="1"/>
  <c r="F11" i="1"/>
  <c r="H11" i="1" s="1"/>
  <c r="E4" i="1"/>
  <c r="E12" i="1" s="1"/>
  <c r="E16" i="1" s="1"/>
  <c r="G4" i="1"/>
  <c r="G12" i="1" s="1"/>
  <c r="G16" i="1" s="1"/>
  <c r="H14" i="1"/>
  <c r="H75" i="1"/>
  <c r="H149" i="1"/>
  <c r="H241" i="1"/>
  <c r="H268" i="1"/>
  <c r="H320" i="1"/>
  <c r="H306" i="1"/>
  <c r="H89" i="1"/>
  <c r="H231" i="1"/>
  <c r="H315" i="1"/>
  <c r="H334" i="1"/>
  <c r="F380" i="1"/>
  <c r="H380" i="1" s="1"/>
  <c r="H347" i="1"/>
  <c r="H369" i="1"/>
  <c r="H419" i="1"/>
  <c r="H428" i="1"/>
  <c r="H446" i="1"/>
  <c r="H453" i="1"/>
  <c r="H191" i="1"/>
  <c r="H407" i="1"/>
  <c r="H527" i="1"/>
  <c r="H549" i="1"/>
  <c r="F581" i="1"/>
  <c r="H581" i="1" s="1"/>
  <c r="H559" i="1"/>
  <c r="H577" i="1"/>
  <c r="H618" i="1"/>
  <c r="H646" i="1"/>
  <c r="C43" i="5" l="1"/>
  <c r="E43" i="5" s="1"/>
  <c r="H29" i="3"/>
  <c r="F32" i="3"/>
  <c r="F9" i="1"/>
  <c r="H4" i="1"/>
  <c r="H9" i="1" l="1"/>
  <c r="F8" i="1"/>
  <c r="H8" i="1" l="1"/>
  <c r="F12" i="1"/>
  <c r="F16" i="1" s="1"/>
</calcChain>
</file>

<file path=xl/sharedStrings.xml><?xml version="1.0" encoding="utf-8"?>
<sst xmlns="http://schemas.openxmlformats.org/spreadsheetml/2006/main" count="1061" uniqueCount="522">
  <si>
    <t>Pol.</t>
  </si>
  <si>
    <t>od.§</t>
  </si>
  <si>
    <t>Název</t>
  </si>
  <si>
    <t>Rozp.schv.</t>
  </si>
  <si>
    <t>Rozp.uprav.</t>
  </si>
  <si>
    <t>Skutečnost</t>
  </si>
  <si>
    <t>Čerpání</t>
  </si>
  <si>
    <t>Příjmy celkem</t>
  </si>
  <si>
    <t>1.</t>
  </si>
  <si>
    <t>daňové</t>
  </si>
  <si>
    <t>3.</t>
  </si>
  <si>
    <t>nedaňové</t>
  </si>
  <si>
    <t>4.</t>
  </si>
  <si>
    <t>přijaté dotace</t>
  </si>
  <si>
    <t>Výdaje celkem</t>
  </si>
  <si>
    <t>5.</t>
  </si>
  <si>
    <t>běžné výdaje</t>
  </si>
  <si>
    <t>6.</t>
  </si>
  <si>
    <t>kapitálové výdaje</t>
  </si>
  <si>
    <t>7.</t>
  </si>
  <si>
    <t>ostatní výdaje - platby ze SF</t>
  </si>
  <si>
    <t>8.</t>
  </si>
  <si>
    <t>Saldo: příjmy - výdaje</t>
  </si>
  <si>
    <t>Financování  celkem</t>
  </si>
  <si>
    <t>9.</t>
  </si>
  <si>
    <t>(příděl do SF,do FRR a přev. na MMP)</t>
  </si>
  <si>
    <t>10.</t>
  </si>
  <si>
    <r>
      <t>financování (</t>
    </r>
    <r>
      <rPr>
        <sz val="9"/>
        <rFont val="Times New Roman"/>
        <family val="1"/>
      </rPr>
      <t>zapojení FRR,SF</t>
    </r>
    <r>
      <rPr>
        <sz val="10"/>
        <rFont val="Times New Roman"/>
        <family val="1"/>
      </rPr>
      <t>)</t>
    </r>
  </si>
  <si>
    <t>Aktuální výsledek čerpání rozp.</t>
  </si>
  <si>
    <t>Odbor ekonomický a poplatkový</t>
  </si>
  <si>
    <t xml:space="preserve">Fin. středisko 12.1620 - Odbor  ekonomický a poplatkový </t>
  </si>
  <si>
    <t>PŘÍJMY:</t>
  </si>
  <si>
    <t>Rozpočet příjmů daňových:</t>
  </si>
  <si>
    <t>třída 1</t>
  </si>
  <si>
    <t>Položka</t>
  </si>
  <si>
    <t>Poplatek ze psa</t>
  </si>
  <si>
    <t>Poplatek za užívání veřejného prostr.</t>
  </si>
  <si>
    <t>Poplatek z ubytovací kapacity</t>
  </si>
  <si>
    <t>Poplatek za provozovaný VHP</t>
  </si>
  <si>
    <t>Zrušené místní poplatky</t>
  </si>
  <si>
    <t>Odvod výtěžku z VHP</t>
  </si>
  <si>
    <t>Správní poplatky - VHP, tombola</t>
  </si>
  <si>
    <t>Součet ostatní daňové příjmy</t>
  </si>
  <si>
    <t>Rozpočet příjmů nedaňových:</t>
  </si>
  <si>
    <t>třída 2</t>
  </si>
  <si>
    <t>Úhrady z vydobýv.prostoru</t>
  </si>
  <si>
    <t>Úroky</t>
  </si>
  <si>
    <t>Sankční platby-pokuty</t>
  </si>
  <si>
    <t>Vratky transferů</t>
  </si>
  <si>
    <t>Nekapitálové příspěvky a náhrady</t>
  </si>
  <si>
    <t>Nahodilé příjmy</t>
  </si>
  <si>
    <t>CELKEM</t>
  </si>
  <si>
    <t>Rozpočet přijatých dotací a převody z vlastních fondů: třída 4</t>
  </si>
  <si>
    <t xml:space="preserve">Dotace ze SR na soc. práv.ochranu dětí </t>
  </si>
  <si>
    <t>Dotace na volby</t>
  </si>
  <si>
    <t>Dotace od KÚ - příměstský tábor</t>
  </si>
  <si>
    <t>FINANCOVÁNÍ</t>
  </si>
  <si>
    <t>Fin. prostředky z MMP - dotace</t>
  </si>
  <si>
    <t>Převod podílu na daních (UZ 30)</t>
  </si>
  <si>
    <t>Příspěvek na výkon státní správy (UZ 31)</t>
  </si>
  <si>
    <t>Podíl na příjmu z hazardu (UZ 32)</t>
  </si>
  <si>
    <t>Převody z FRR</t>
  </si>
  <si>
    <t>Převody ze SF</t>
  </si>
  <si>
    <t>VÝDAJE:   běžné výdaje</t>
  </si>
  <si>
    <t>třída 5 - skupina 6 všeobecná veřejná správa a služby</t>
  </si>
  <si>
    <t>5212-5493</t>
  </si>
  <si>
    <t>3319-6409</t>
  </si>
  <si>
    <t>Prostř.na dot.a dary v soul.s nov.koncepce</t>
  </si>
  <si>
    <t>Součet dary</t>
  </si>
  <si>
    <t>mylné platby, ostatní finanční výdaje</t>
  </si>
  <si>
    <t>Služby peněžních ústavů</t>
  </si>
  <si>
    <t>Součet</t>
  </si>
  <si>
    <t>Nespecifikovaná rezerva</t>
  </si>
  <si>
    <t>Finanční středisko 12.8030 - SF</t>
  </si>
  <si>
    <t>Sociální fond</t>
  </si>
  <si>
    <t>VÝDAJE: běžné výdaje</t>
  </si>
  <si>
    <t>Příspěvek na stravenky</t>
  </si>
  <si>
    <t>Příspěvek na ošatné</t>
  </si>
  <si>
    <t>Důchodové připojištění + rekreace, dary</t>
  </si>
  <si>
    <t>Součet zastupitelé</t>
  </si>
  <si>
    <t>Nákup materiálu</t>
  </si>
  <si>
    <t>Pronájem-sportovní aktivity</t>
  </si>
  <si>
    <t>Součet zaměstnanci</t>
  </si>
  <si>
    <t>Převod na  MMP</t>
  </si>
  <si>
    <t>Zál.příděl do soc.fondu</t>
  </si>
  <si>
    <t>Odbor stavebně správní a dopravy</t>
  </si>
  <si>
    <t>Finanční středisko 12.1730 - oddělení stavebně správní-stavební úřad</t>
  </si>
  <si>
    <t>Správní poplatky-odd.staveb.spr</t>
  </si>
  <si>
    <t>Celkem</t>
  </si>
  <si>
    <t xml:space="preserve">Pokuty stavebně správní </t>
  </si>
  <si>
    <t>Přij.nekapit.příspěvky a náhrady</t>
  </si>
  <si>
    <t>Územní plánování - pokuty</t>
  </si>
  <si>
    <t xml:space="preserve">Celkem </t>
  </si>
  <si>
    <t>Finanční středisko  12.1750 - oddělení doprava</t>
  </si>
  <si>
    <t>Správní poplatky-doprava</t>
  </si>
  <si>
    <t>Pokuty doprava</t>
  </si>
  <si>
    <t>Odbor majetku a investic</t>
  </si>
  <si>
    <t xml:space="preserve">Finanční středisko 12.1790  - oddělení majetku a investic </t>
  </si>
  <si>
    <t>Příspěvky a náhrady-komunikace</t>
  </si>
  <si>
    <t>Příspěvky a náhrady - Božkovský ostrov</t>
  </si>
  <si>
    <t>Součet komunikace</t>
  </si>
  <si>
    <t>Pronájem MŠ</t>
  </si>
  <si>
    <t>Pojistné plnění</t>
  </si>
  <si>
    <t>Příspěvky a náhrady - MŠ</t>
  </si>
  <si>
    <t>Součet MŠ</t>
  </si>
  <si>
    <t xml:space="preserve">Poskytování služeb </t>
  </si>
  <si>
    <t>Pronájem</t>
  </si>
  <si>
    <t>Přijaté příspěvky a náhrady</t>
  </si>
  <si>
    <t xml:space="preserve">Součet využití volného času </t>
  </si>
  <si>
    <t>Poskytování služeb KD</t>
  </si>
  <si>
    <t>Pronájem nemovitosti  KD</t>
  </si>
  <si>
    <t>Přijaté příspěvky a náhrady KD</t>
  </si>
  <si>
    <t>Součet příjmy nebytové prostory</t>
  </si>
  <si>
    <t>Poskytování služeb WC</t>
  </si>
  <si>
    <t>Příjmy z pronájmu pozemků</t>
  </si>
  <si>
    <t>Celkem územní rozvoj a kom.služ</t>
  </si>
  <si>
    <t>Poskytování služeb MO</t>
  </si>
  <si>
    <t>Pronájem nemovitosti  MO</t>
  </si>
  <si>
    <t>Sankční platby</t>
  </si>
  <si>
    <t>Ostatní nedaňové příjmy</t>
  </si>
  <si>
    <t>Součet příjmy z budovy ÚMO 2</t>
  </si>
  <si>
    <t>třída 5 - skupina 2 průmyslová  hospodářství</t>
  </si>
  <si>
    <t>Nájemné - komunikace</t>
  </si>
  <si>
    <t>studie, odbor.služby - komunikace</t>
  </si>
  <si>
    <t>Nákup služeb - komunikace</t>
  </si>
  <si>
    <t>Nájemné cyklostezka</t>
  </si>
  <si>
    <t>Studie, geom.zam.,odb.služby</t>
  </si>
  <si>
    <t>nákup služeb - ostatní plochy</t>
  </si>
  <si>
    <t>Nájemné</t>
  </si>
  <si>
    <t>Studie, geom.zam.,odb.služby-vod.hosp.</t>
  </si>
  <si>
    <t>Nákup služeb - vodní hospod.</t>
  </si>
  <si>
    <t>třída 5 - skupina 3 služby pro obyvatelstvo</t>
  </si>
  <si>
    <t>Nákup materiálu MŠ</t>
  </si>
  <si>
    <t>Služby peněžních ústavů MŠ</t>
  </si>
  <si>
    <t>Konzultační, poraden.služby MŠ</t>
  </si>
  <si>
    <t>Nákup služeb -mateř.školky</t>
  </si>
  <si>
    <t>Opravy a udržování MŠ</t>
  </si>
  <si>
    <t>Nákup DHDM - ŠSP</t>
  </si>
  <si>
    <t>Nákup DHDM - DH</t>
  </si>
  <si>
    <t>Nákup materiálu - ŠSP</t>
  </si>
  <si>
    <t>Vodné, stočné - ŠSP</t>
  </si>
  <si>
    <t>Teplo</t>
  </si>
  <si>
    <t>Elektrická energie - ŠSP</t>
  </si>
  <si>
    <t>Nájemné Vodárně - ŠSP</t>
  </si>
  <si>
    <t>Nákup služeb - ŠSP</t>
  </si>
  <si>
    <t>Nákup služeb - DH</t>
  </si>
  <si>
    <t>Opravy a udržování - ŠSP</t>
  </si>
  <si>
    <t>Opravy a udržování - DH</t>
  </si>
  <si>
    <t>DHDM - Božkovský ostrov</t>
  </si>
  <si>
    <t>Materiál - Božkovský ostrov</t>
  </si>
  <si>
    <t>Služby peněžních ústavů - Božkovský o.</t>
  </si>
  <si>
    <t>Nájemné TJ Božkov</t>
  </si>
  <si>
    <t>Konzultační a porad. Služby</t>
  </si>
  <si>
    <t>Nákup služeb - Božkovský ostrov</t>
  </si>
  <si>
    <t>Nákup služeb - revitalizace zeleně B.o.</t>
  </si>
  <si>
    <t>Oprava a udržování fitness prvků</t>
  </si>
  <si>
    <t>Oprava a udržování - Božkovský ostrov</t>
  </si>
  <si>
    <t>Celkem zájmová činnost</t>
  </si>
  <si>
    <t>Doplnění lékárničky</t>
  </si>
  <si>
    <t>Drobný hmotný dlouhodob.majetek</t>
  </si>
  <si>
    <r>
      <t xml:space="preserve">Nákup materiálu - </t>
    </r>
    <r>
      <rPr>
        <b/>
        <sz val="10"/>
        <rFont val="Times New Roman"/>
        <family val="1"/>
        <charset val="238"/>
      </rPr>
      <t>KD</t>
    </r>
  </si>
  <si>
    <r>
      <t xml:space="preserve">Nákup materiálu - </t>
    </r>
    <r>
      <rPr>
        <b/>
        <sz val="10"/>
        <rFont val="Times New Roman"/>
        <family val="1"/>
        <charset val="238"/>
      </rPr>
      <t>Koterovská 160</t>
    </r>
  </si>
  <si>
    <r>
      <t>Vodné,stočné -</t>
    </r>
    <r>
      <rPr>
        <b/>
        <sz val="10"/>
        <rFont val="Times New Roman"/>
        <family val="1"/>
        <charset val="238"/>
      </rPr>
      <t xml:space="preserve"> KD</t>
    </r>
  </si>
  <si>
    <r>
      <t xml:space="preserve">Vodné,stočné - </t>
    </r>
    <r>
      <rPr>
        <b/>
        <sz val="10"/>
        <rFont val="Times New Roman"/>
        <family val="1"/>
        <charset val="238"/>
      </rPr>
      <t>Koterovská 160</t>
    </r>
  </si>
  <si>
    <r>
      <t xml:space="preserve">Teplo - </t>
    </r>
    <r>
      <rPr>
        <b/>
        <sz val="10"/>
        <rFont val="Times New Roman"/>
        <family val="1"/>
        <charset val="238"/>
      </rPr>
      <t>KD</t>
    </r>
  </si>
  <si>
    <r>
      <t xml:space="preserve">Teplo - </t>
    </r>
    <r>
      <rPr>
        <b/>
        <sz val="10"/>
        <rFont val="Times New Roman"/>
        <family val="1"/>
        <charset val="238"/>
      </rPr>
      <t>Koterovská 160</t>
    </r>
  </si>
  <si>
    <t>Elektrická energie</t>
  </si>
  <si>
    <t>Služby telekomunikací</t>
  </si>
  <si>
    <t>Konzult.poraden.služby, studie - Kot. 160</t>
  </si>
  <si>
    <r>
      <t xml:space="preserve">Nákup služeb - </t>
    </r>
    <r>
      <rPr>
        <b/>
        <sz val="10"/>
        <rFont val="Times New Roman"/>
        <family val="1"/>
        <charset val="238"/>
      </rPr>
      <t>KD</t>
    </r>
  </si>
  <si>
    <r>
      <t xml:space="preserve">Nákup služeb - </t>
    </r>
    <r>
      <rPr>
        <b/>
        <sz val="10"/>
        <rFont val="Times New Roman"/>
        <family val="1"/>
        <charset val="238"/>
      </rPr>
      <t>Koterovská 160</t>
    </r>
  </si>
  <si>
    <r>
      <t xml:space="preserve">Opravy a udržování -  </t>
    </r>
    <r>
      <rPr>
        <b/>
        <sz val="10"/>
        <rFont val="Times New Roman"/>
        <family val="1"/>
        <charset val="238"/>
      </rPr>
      <t>KD</t>
    </r>
  </si>
  <si>
    <r>
      <t xml:space="preserve">Opravy a udržování - </t>
    </r>
    <r>
      <rPr>
        <b/>
        <sz val="10"/>
        <rFont val="Times New Roman"/>
        <family val="1"/>
        <charset val="238"/>
      </rPr>
      <t>Koterovská 160</t>
    </r>
  </si>
  <si>
    <t>Neinvestiční náhrady-exekuce</t>
  </si>
  <si>
    <t>Celkem výdaje KD +Koterovská 160</t>
  </si>
  <si>
    <t>Vodné,stočné</t>
  </si>
  <si>
    <t>Plyn</t>
  </si>
  <si>
    <t>Konzultační,poraden.služby, studie</t>
  </si>
  <si>
    <t>Nákup služeb</t>
  </si>
  <si>
    <t>Opravy a udržování</t>
  </si>
  <si>
    <t>Celkem  kom.služby a úz.rozvoj-WC</t>
  </si>
  <si>
    <t>DHDM</t>
  </si>
  <si>
    <t>Celkem výdaje budova ÚMO 2</t>
  </si>
  <si>
    <t>kapitálové výdaje: třída 6</t>
  </si>
  <si>
    <t>Projekt.dokument. - komunikace</t>
  </si>
  <si>
    <t>realizace - komunikace</t>
  </si>
  <si>
    <t>pěší stezky-průšlapy, cyklostezka-PD</t>
  </si>
  <si>
    <t>realizace-pěší stezky BO</t>
  </si>
  <si>
    <t>Součet - komunikace</t>
  </si>
  <si>
    <t>Odpadní vody - PD</t>
  </si>
  <si>
    <t>Odpadní vody - RLZ</t>
  </si>
  <si>
    <t>Revitalizace říčních systémů - průleh B.o.</t>
  </si>
  <si>
    <t>Součet - vodní hospodářství</t>
  </si>
  <si>
    <t>Mateřské školy - PD</t>
  </si>
  <si>
    <t>Mateřské školy - RLZ</t>
  </si>
  <si>
    <t>Součet - Mateřské školy</t>
  </si>
  <si>
    <t>stálá scéna Chvojkovy lomy</t>
  </si>
  <si>
    <t>rekonstukce - Koterovská náves</t>
  </si>
  <si>
    <t>Součet - kultura, církve, sděl. prostředky</t>
  </si>
  <si>
    <t>stavba DH ve Chvojkovo lomech</t>
  </si>
  <si>
    <t>instalace měřáků ve ŠSP</t>
  </si>
  <si>
    <t>Božkovský ostrov-in-line dráha-PD</t>
  </si>
  <si>
    <t>Božkovský ostrov-in-line dráha-realiz.</t>
  </si>
  <si>
    <t>Součet - volný čas dětí a mlád.+rekr.</t>
  </si>
  <si>
    <t>stroje, přístroje, zařízení</t>
  </si>
  <si>
    <t>Komunální odpad</t>
  </si>
  <si>
    <t>Součet - nebytové prostory</t>
  </si>
  <si>
    <t>Investice budova ÚMO - PD</t>
  </si>
  <si>
    <t>Investice budova ÚMO - RLZ</t>
  </si>
  <si>
    <t>Součet - budova ÚMO</t>
  </si>
  <si>
    <t>CELKEM:</t>
  </si>
  <si>
    <t>Odbor životního prostředí</t>
  </si>
  <si>
    <t>Finanční středisko 12.1830 - odbor životního prostředí</t>
  </si>
  <si>
    <t>Poplatek za znečisť.ovzduší</t>
  </si>
  <si>
    <t>Správní poplatky</t>
  </si>
  <si>
    <t>Pokuty - veterinární péče</t>
  </si>
  <si>
    <t>Příijaté přísp. a náhrady-veterin. péče</t>
  </si>
  <si>
    <t>Součet - veterinární péče</t>
  </si>
  <si>
    <t>Pokuty ochrana ovzduší</t>
  </si>
  <si>
    <t>Příspěvky a náhrady - ochrana ovzduší</t>
  </si>
  <si>
    <t>Součet - ochrana ovzduší</t>
  </si>
  <si>
    <t>Poskyt služeb - nebezpečný odpad</t>
  </si>
  <si>
    <t>Součet - nebezpečný odpad</t>
  </si>
  <si>
    <t>Pokuty - komunální odpad</t>
  </si>
  <si>
    <t>Přijaté přísp. a náhr. za komunál. odpad</t>
  </si>
  <si>
    <t>Přijaté příspěvky za separovaný odpad</t>
  </si>
  <si>
    <t>Součet - odpady</t>
  </si>
  <si>
    <t>Poskytování služeb</t>
  </si>
  <si>
    <t>Pokuty - veřejná zeleň</t>
  </si>
  <si>
    <t>Přísp.náhrady-veř.zeleň</t>
  </si>
  <si>
    <t>Součet - péče o veřejnou zeleň</t>
  </si>
  <si>
    <t>třída 5 - skupina 1 zemědělské a lesní hospodářství</t>
  </si>
  <si>
    <t>Nákup služeb-zvláštní veterinární péče</t>
  </si>
  <si>
    <t>třída 5 - skupina 2 průmyslová a ostatní odvětví hospodářství</t>
  </si>
  <si>
    <t>Úklid chodníků a komunik.</t>
  </si>
  <si>
    <t>Služby v MŠ</t>
  </si>
  <si>
    <t>Opravy a údržba v MŠ</t>
  </si>
  <si>
    <t>Součet-údržba MŠ</t>
  </si>
  <si>
    <t>výměna písku v pískovištích</t>
  </si>
  <si>
    <t xml:space="preserve">opravy a údržba písjkovišť </t>
  </si>
  <si>
    <t>Součet-volný čas dětí a mládeže</t>
  </si>
  <si>
    <t>Opravy a údržba</t>
  </si>
  <si>
    <t>Součet - volný čas a rekreace</t>
  </si>
  <si>
    <t>Nájemné - ekol. WC</t>
  </si>
  <si>
    <t>Nákup služeb - úklid WC</t>
  </si>
  <si>
    <t>Součet-provoz ekolog. WC</t>
  </si>
  <si>
    <t>Nákup služeb- nebezpeč.odpad.</t>
  </si>
  <si>
    <t>Součet-likv.nebezp.odpadu</t>
  </si>
  <si>
    <t>DHDM-odpadkové koše</t>
  </si>
  <si>
    <t>nákup materiálu - vložky do odp.košů</t>
  </si>
  <si>
    <t>Nákup služeb-likvidace kom.od.</t>
  </si>
  <si>
    <t>opravy a údržba odpad.košů</t>
  </si>
  <si>
    <t>Součet - komunální odpad</t>
  </si>
  <si>
    <t>Nákup služeb-provoz sběr.dvorů</t>
  </si>
  <si>
    <t>Součet - provoz sběrného dvora</t>
  </si>
  <si>
    <t>Nákup služeb-likvid.separ.odpadu</t>
  </si>
  <si>
    <t>Voda</t>
  </si>
  <si>
    <t>Služby pošt</t>
  </si>
  <si>
    <t xml:space="preserve">Nájemné </t>
  </si>
  <si>
    <t>Konzultační a poraden.služby</t>
  </si>
  <si>
    <t>Nákup služeb - péče o veř.zeleň</t>
  </si>
  <si>
    <t>Opravy a udržování-veřejná zel.</t>
  </si>
  <si>
    <t>Součet - péče o veř. Zeleň</t>
  </si>
  <si>
    <t>Investiční práce-využití vol.času dětí a mlád.</t>
  </si>
  <si>
    <t>CELKEM investice OŽP</t>
  </si>
  <si>
    <t>Odbor sociální</t>
  </si>
  <si>
    <t>Finanční středisko 12.1840 - oddělení kultury</t>
  </si>
  <si>
    <t>Pohoštění</t>
  </si>
  <si>
    <t>Ostatní nákupy j. n.</t>
  </si>
  <si>
    <t>Věcné dary</t>
  </si>
  <si>
    <t>Součet- jubilanti,vítání obč.</t>
  </si>
  <si>
    <t>Součet- zájezdy,divad-důch.</t>
  </si>
  <si>
    <t>Finanční středisko 12.1860 - odbor sociální</t>
  </si>
  <si>
    <t>4171-4195</t>
  </si>
  <si>
    <t>Přijaté vratky transferů</t>
  </si>
  <si>
    <t>Součet - vrácené soc. dávky</t>
  </si>
  <si>
    <t>Součet náhrady za pohřebné</t>
  </si>
  <si>
    <t>Pohřebnictví</t>
  </si>
  <si>
    <t>Kancelář tajemníka ÚMO Plzeň 2 - Slovany</t>
  </si>
  <si>
    <t>Finanční středisko 12.9100 - oddělení vnitřních věcí, odd. právní a přestupkové</t>
  </si>
  <si>
    <t>Neinv. dar na příměstský tábor</t>
  </si>
  <si>
    <t>Pokuty</t>
  </si>
  <si>
    <t>Příspěvky, náhrady</t>
  </si>
  <si>
    <t>třída 5 - skupina 3 služby pro obyvatelstvo + DARY</t>
  </si>
  <si>
    <t>Nákup služeb - cestovní ruch</t>
  </si>
  <si>
    <t>Součet - propagace, věcné dary</t>
  </si>
  <si>
    <t>Součet - ostatní zál.kultury</t>
  </si>
  <si>
    <t>Služby peněž.ústavů</t>
  </si>
  <si>
    <t>Nákup služeb - ost.záležit.</t>
  </si>
  <si>
    <t>Součet- letní dět.tábor příměstský</t>
  </si>
  <si>
    <t>Služby pošt.</t>
  </si>
  <si>
    <t>Záležitosti sděl.prostř.j.n.-tisk IZ</t>
  </si>
  <si>
    <t>Součet - náklady na tisk IZ</t>
  </si>
  <si>
    <t xml:space="preserve">třída 5 - skupina 5 ochrana, bezpečnost </t>
  </si>
  <si>
    <t>Věcné dary - krizové stavy</t>
  </si>
  <si>
    <t>nákup služeb - bezpečnost občanů</t>
  </si>
  <si>
    <t>Celkem  opatření pro krizové stavy</t>
  </si>
  <si>
    <t>Knihy, učební pomůcky, časopisy</t>
  </si>
  <si>
    <t>Pohonné hmoty a mazadla</t>
  </si>
  <si>
    <t>Služby telekom. a radiokom.</t>
  </si>
  <si>
    <t>Vzdělávání, školení</t>
  </si>
  <si>
    <t>Nákup služeb j.n.</t>
  </si>
  <si>
    <t>Cestovní náhrady</t>
  </si>
  <si>
    <t>Konference</t>
  </si>
  <si>
    <t>Celkem - zastupitelé</t>
  </si>
  <si>
    <t>Celkem - volby prezidenta ČR</t>
  </si>
  <si>
    <t>Potraviny</t>
  </si>
  <si>
    <t>Léky a zdr.materiál</t>
  </si>
  <si>
    <t>pracovní oděv</t>
  </si>
  <si>
    <t>Knihy,učební pom.,časopisy</t>
  </si>
  <si>
    <t>Drobný hmotný majetek</t>
  </si>
  <si>
    <t>Služby telekom.a radiokom.</t>
  </si>
  <si>
    <t>Konuzultační, porad. a právní služby</t>
  </si>
  <si>
    <t>Služby školení a vzdělávání</t>
  </si>
  <si>
    <t>Služby zpracování dat</t>
  </si>
  <si>
    <t>Občerstvení</t>
  </si>
  <si>
    <t>Pokladna</t>
  </si>
  <si>
    <t>Poskytnuté neinv.příspěvky a náhr.</t>
  </si>
  <si>
    <t>Neinv.transfery občan.sdruž.</t>
  </si>
  <si>
    <t>Nenv.transfer nezisk.org.-člen.přísp.</t>
  </si>
  <si>
    <t>Nákup kolků</t>
  </si>
  <si>
    <t>Daně a poplatky</t>
  </si>
  <si>
    <t>Celkem- místní správa</t>
  </si>
  <si>
    <t>Celkem - místní referendum</t>
  </si>
  <si>
    <t>nerozpočt.</t>
  </si>
  <si>
    <t>Stroje, zařízení</t>
  </si>
  <si>
    <t>Dopravní prostředky-služ.auto</t>
  </si>
  <si>
    <t>Kancelář tajemníka ÚMO Plzeň 2 - Slovany - tajemník</t>
  </si>
  <si>
    <t>Finanční středisko 12.9200 - práce a mzdy, personalistika</t>
  </si>
  <si>
    <t>třída 5 - skupina 5 obrana, bezpečnost, právní ochrana</t>
  </si>
  <si>
    <t>Refundace mzdy</t>
  </si>
  <si>
    <t>Refundace SZ ZP</t>
  </si>
  <si>
    <t>Refundace odměny zast.</t>
  </si>
  <si>
    <t>OOV-členové komisí a výboru</t>
  </si>
  <si>
    <t>Odměny členů zastup.obcí</t>
  </si>
  <si>
    <t>Povinné pojistné SZ</t>
  </si>
  <si>
    <t>Povinné pojistné ZP</t>
  </si>
  <si>
    <t>Součet:</t>
  </si>
  <si>
    <t xml:space="preserve">Refundace </t>
  </si>
  <si>
    <t>Refundace</t>
  </si>
  <si>
    <t>OOV</t>
  </si>
  <si>
    <t>Refundace pojistného</t>
  </si>
  <si>
    <t>Platy zaměstnanců</t>
  </si>
  <si>
    <t>Odstupné</t>
  </si>
  <si>
    <t>Povinné pojistné na úrazové pojištění</t>
  </si>
  <si>
    <t>Náhrady v době nemoci</t>
  </si>
  <si>
    <t>Jednotky sboru dobrovolných hasičů</t>
  </si>
  <si>
    <t>Finanční středisko 12.9500 - SDH</t>
  </si>
  <si>
    <t>Příjmy z poskytování služeb</t>
  </si>
  <si>
    <t>ochranné pomůcky</t>
  </si>
  <si>
    <t>Léky a zdravotnický materiál</t>
  </si>
  <si>
    <t>Prádlo, oděv, obuv</t>
  </si>
  <si>
    <t>Knihy, časopisy, učeb.pomůcky</t>
  </si>
  <si>
    <r>
      <t xml:space="preserve">Nákup materiálu - </t>
    </r>
    <r>
      <rPr>
        <b/>
        <sz val="10"/>
        <rFont val="Times New Roman"/>
        <family val="1"/>
        <charset val="238"/>
      </rPr>
      <t>odbor MaI</t>
    </r>
  </si>
  <si>
    <t>Pohonné hmoty a maziva</t>
  </si>
  <si>
    <t>Služby peněžních ústavů-pojištění</t>
  </si>
  <si>
    <t>Školení</t>
  </si>
  <si>
    <r>
      <t>Nákup služeb -</t>
    </r>
    <r>
      <rPr>
        <b/>
        <sz val="10"/>
        <rFont val="Times New Roman"/>
        <family val="1"/>
        <charset val="238"/>
      </rPr>
      <t xml:space="preserve"> odbor MaI</t>
    </r>
  </si>
  <si>
    <r>
      <t xml:space="preserve">Opravy a udržování - </t>
    </r>
    <r>
      <rPr>
        <b/>
        <sz val="10"/>
        <rFont val="Times New Roman"/>
        <family val="1"/>
        <charset val="238"/>
      </rPr>
      <t>odbor MaI</t>
    </r>
  </si>
  <si>
    <t>Cestovné</t>
  </si>
  <si>
    <t>CELKEM - dobrovolní hasiči</t>
  </si>
  <si>
    <t xml:space="preserve">Stroje,zařízení  </t>
  </si>
  <si>
    <t>CELKEM investice</t>
  </si>
  <si>
    <t>Příspěvkové organizace MŠ + Jesle</t>
  </si>
  <si>
    <t>Finanční středisko 12.4701 - 12.4712 - MŠ</t>
  </si>
  <si>
    <t>2.  MŠ U Hvězdárny- poskyt.příspěvky</t>
  </si>
  <si>
    <t>5.  MŠ Zelenohorská 25 - poskyt.příspěvky</t>
  </si>
  <si>
    <t>17.MŠ Čapkovo nám.4- poskyt.příspěvky</t>
  </si>
  <si>
    <t>21.MŠ Na Celchu 33 - poskyt.příspěvky</t>
  </si>
  <si>
    <t>23.MŠ Topolová 3- poskyt.příspěvky</t>
  </si>
  <si>
    <t>25.MŠ Ruská 83-poskyt.příspěvky</t>
  </si>
  <si>
    <t>31.MŠ Spojovací 7- poskyt.příspěvky</t>
  </si>
  <si>
    <t>37.MŠ Barvínkova 18 - poskyt.příspěvky</t>
  </si>
  <si>
    <t>38.MŠ Spojovací  14 - poskyt.příspěvky</t>
  </si>
  <si>
    <t>51.MŠ Částkova 6- poskyt.příspěvky</t>
  </si>
  <si>
    <t>80.MŠ Mikulášská 8 - poskyt.příspěvky</t>
  </si>
  <si>
    <t>89.MŠ Habrova 8 - poskyt.příspěvky</t>
  </si>
  <si>
    <t>CELKEM MŠ-příspěvek na provoz</t>
  </si>
  <si>
    <t>Investiční příspěvky pro MŠ</t>
  </si>
  <si>
    <t>CELKEM MŠ investiční příspěvek</t>
  </si>
  <si>
    <t>Finanční středisko 12.4704- 21. MŠ provoz jeslí</t>
  </si>
  <si>
    <t>21. MŠ - provozní příspěvek</t>
  </si>
  <si>
    <t>CELKEM jesle</t>
  </si>
  <si>
    <t>Správa veřejného statku</t>
  </si>
  <si>
    <t>Finanční středisko 19.2912 - SVS</t>
  </si>
  <si>
    <t>Pronájem pozemků - SVS</t>
  </si>
  <si>
    <t>Složení  výdajů  MO Plzeň 2 - Slovany za 1. - 3. 2013</t>
  </si>
  <si>
    <t xml:space="preserve">rozpočet </t>
  </si>
  <si>
    <t>skutečnost</t>
  </si>
  <si>
    <t>% skuteč. k</t>
  </si>
  <si>
    <t xml:space="preserve">Výdaje provozní </t>
  </si>
  <si>
    <t>uprav. v tis. Kč</t>
  </si>
  <si>
    <t>v tis. Kč</t>
  </si>
  <si>
    <t xml:space="preserve"> rozpočtu</t>
  </si>
  <si>
    <t>tř.5-skupina 1- zemědělství</t>
  </si>
  <si>
    <t>Veterinární  péče</t>
  </si>
  <si>
    <t>tř.5-skupina 2- průmyslová a ostatní odvětví</t>
  </si>
  <si>
    <t>Péče o komunikace, chodníky,vod.hospodářství, úz.rozvoj</t>
  </si>
  <si>
    <t>tř.5-skupina 3 - služby pro obyvatelstvo</t>
  </si>
  <si>
    <t>Příspěvky na provoz 12ti MŠ + jeslí</t>
  </si>
  <si>
    <t>Údržba a opravy v 11ti MŠ, pojištění</t>
  </si>
  <si>
    <t>Dotace dle usnesení ZMO a RMO (subvence)</t>
  </si>
  <si>
    <t>Nakládání s majetkem obce-KD, budova ÚMO 2, ŠSP</t>
  </si>
  <si>
    <t>Nebezpečný odpad</t>
  </si>
  <si>
    <t>Vzhled obcí, zeleň</t>
  </si>
  <si>
    <t>Komunální služby (WC)</t>
  </si>
  <si>
    <t>Tisk inform. Zpravodaje+propagace</t>
  </si>
  <si>
    <t>Kulturní a zájmová činnost pro občany, volný čas dětí</t>
  </si>
  <si>
    <t>tř. 5-skupina 5 - obrana bezpečnost,práv.ochrana</t>
  </si>
  <si>
    <t>Jednotky dobrovolných hasičů, ochrana obyvatel</t>
  </si>
  <si>
    <t>tř. 5-skupina 6 -  všeobecná veř.správa a služby</t>
  </si>
  <si>
    <t>Místní zastupitelské orgány</t>
  </si>
  <si>
    <t>Činnost místní správy, opatření pro kriz.stavy</t>
  </si>
  <si>
    <t>Volby, referendum</t>
  </si>
  <si>
    <t>Výdaje z finančních operací, finanční rezerva</t>
  </si>
  <si>
    <t>Čerpání ze SF</t>
  </si>
  <si>
    <t>Celkem výdaje provozní  MO 2</t>
  </si>
  <si>
    <t>Investice stavební</t>
  </si>
  <si>
    <t>Investice matejek</t>
  </si>
  <si>
    <t>Investice OŽP - dětská hřiště, artefakty</t>
  </si>
  <si>
    <t>Investiční  výdaje místní správy, hasiči</t>
  </si>
  <si>
    <t>Investiční výdaje MŠ</t>
  </si>
  <si>
    <t>Celkové výdaje   MO 2</t>
  </si>
  <si>
    <t>Složení  vlastních příjmů MO Plzeň 2 - Slovany za 1.- 3. 2013</t>
  </si>
  <si>
    <t xml:space="preserve">% skuteč. </t>
  </si>
  <si>
    <t>Příjmy vlastní</t>
  </si>
  <si>
    <t xml:space="preserve">  k rozpočtu</t>
  </si>
  <si>
    <t>Daňové -tř 1</t>
  </si>
  <si>
    <t>Správní poplatky všech odborů</t>
  </si>
  <si>
    <t>Poplatek z užívání veřejného prostranství</t>
  </si>
  <si>
    <t>Poplatek z  ubytovací kapacity</t>
  </si>
  <si>
    <t>Poplatek za provozovaní VHP</t>
  </si>
  <si>
    <t>Znečistění ovzduší</t>
  </si>
  <si>
    <t>Nedaňové-tř 2</t>
  </si>
  <si>
    <t>Úroky,úhrady z vydobýv.prostoru</t>
  </si>
  <si>
    <t>Pokuty všechny odbory</t>
  </si>
  <si>
    <t>Poskyt.služeb</t>
  </si>
  <si>
    <t xml:space="preserve">Příjmy z pronájmů nebyt.prostor ÚMO, KD, MŠ </t>
  </si>
  <si>
    <t>Přijaté dary</t>
  </si>
  <si>
    <t>Přijaté vratky transferů soc.odbor</t>
  </si>
  <si>
    <t>Příjem z prodeje majetku</t>
  </si>
  <si>
    <t>Příjmy z pronájmů pozemků - SVS</t>
  </si>
  <si>
    <t>Náhrada poskytnutých služeb - SDH</t>
  </si>
  <si>
    <t>Ostat. nedaň. příjmy (pojist. plnění, příjem z pozemku MaI)</t>
  </si>
  <si>
    <t>Vlastní příjmy MO P 2</t>
  </si>
  <si>
    <t>Celkové vlastní příjmy + dotace MO P 2</t>
  </si>
  <si>
    <r>
      <t xml:space="preserve">Financování </t>
    </r>
    <r>
      <rPr>
        <sz val="10"/>
        <rFont val="Times New Roman"/>
        <family val="1"/>
      </rPr>
      <t>(zálohový příděl do Soc.fondu  v kal.roce)</t>
    </r>
  </si>
  <si>
    <r>
      <t>Financování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zapojení účel. fondů+převody od MMP</t>
    </r>
    <r>
      <rPr>
        <sz val="12"/>
        <rFont val="Times New Roman"/>
        <family val="1"/>
      </rPr>
      <t>)</t>
    </r>
  </si>
  <si>
    <t>Celkové příjmy včetně financování</t>
  </si>
  <si>
    <t>plnění k 31. 3. 2013</t>
  </si>
  <si>
    <t>2013-schv.</t>
  </si>
  <si>
    <t>2013-upr.</t>
  </si>
  <si>
    <t>2013- skut.</t>
  </si>
  <si>
    <t>% z upr.</t>
  </si>
  <si>
    <t>2003-oček.</t>
  </si>
  <si>
    <t>Z D R O J E</t>
  </si>
  <si>
    <t>rozpočet</t>
  </si>
  <si>
    <t>do data</t>
  </si>
  <si>
    <t>rozpočtu</t>
  </si>
  <si>
    <t>ZDROJE celkem</t>
  </si>
  <si>
    <t>jednotný příděl 6% ze schváleného objemu mezd na rok 2013</t>
  </si>
  <si>
    <t>bankovní zůstatek k 31. 12. 2012</t>
  </si>
  <si>
    <t>2013 - skut.</t>
  </si>
  <si>
    <t>P O T Ř E B Y</t>
  </si>
  <si>
    <t>POTŘEBY celkem</t>
  </si>
  <si>
    <t>§ 6112 pol. 5169 - Přísp. na stravenky, jaz.kurzy, plavenky, masáže</t>
  </si>
  <si>
    <t>§ 6112 pol. 5179 - Příspěvek na ošatné</t>
  </si>
  <si>
    <t>§ 6112 pol. 5499 - Stravenky</t>
  </si>
  <si>
    <t>§ 6112 pol. 5499 - PP, odm.k životnímu a prac.výročí</t>
  </si>
  <si>
    <t>§ 6171 pol. 5139 -  Nákup míčků na tenis, poháry atd.</t>
  </si>
  <si>
    <t>§ 6171 pol. 5164 -  Pronájem tenis kurtů, bowling, kuželky atd.</t>
  </si>
  <si>
    <t xml:space="preserve">§ 6171 pol. 5169 - Přísp. na stravenky, jaz. kurzy, plavenky, masáže </t>
  </si>
  <si>
    <t>§ 6171 pol. 5179 - Příspěvek na ošatné</t>
  </si>
  <si>
    <t>§ 6171 pol. 5499 - Odm. k život.výročí, věrnostní, 50 let, och. do SD, PP</t>
  </si>
  <si>
    <t>§ 6171 pol. 5499 - Rekreace, plavenky, masáže, cvičení, letní tábor</t>
  </si>
  <si>
    <t>REZERVA</t>
  </si>
  <si>
    <t>ZŮSTATEK fondu</t>
  </si>
  <si>
    <t>Stav bankovního účtu</t>
  </si>
  <si>
    <t>Termínované vklady</t>
  </si>
  <si>
    <t>Nepřevedené úroky</t>
  </si>
  <si>
    <t>Finanční výpomoci</t>
  </si>
  <si>
    <t>čerpání k 31. 3. 2013</t>
  </si>
  <si>
    <t xml:space="preserve"> </t>
  </si>
  <si>
    <t>2013-poč. stav</t>
  </si>
  <si>
    <t>FRR před FV</t>
  </si>
  <si>
    <t>Zůstatek na BÚ k 31. 12. 2012</t>
  </si>
  <si>
    <t xml:space="preserve">  Kapitálové výdaje</t>
  </si>
  <si>
    <t xml:space="preserve">   Provozní výdaje</t>
  </si>
  <si>
    <t>Přehled rozpočtových opatření k 31. 03. 2013 - RO č. 1/13 - č. 4/13   v tis. Kč</t>
  </si>
  <si>
    <t>Příjmy</t>
  </si>
  <si>
    <t>pozn.</t>
  </si>
  <si>
    <t>Výdaje</t>
  </si>
  <si>
    <t>Usnesení</t>
  </si>
  <si>
    <t>č . RO</t>
  </si>
  <si>
    <t>odd §</t>
  </si>
  <si>
    <t xml:space="preserve">Pol. </t>
  </si>
  <si>
    <t>Částka</t>
  </si>
  <si>
    <t>RMO č. 11/13</t>
  </si>
  <si>
    <t>1/13</t>
  </si>
  <si>
    <t>z 13. 2. 2013</t>
  </si>
  <si>
    <t xml:space="preserve"> součet</t>
  </si>
  <si>
    <t>ZMO č. 18/13</t>
  </si>
  <si>
    <t>2/13</t>
  </si>
  <si>
    <t>FRR a SF</t>
  </si>
  <si>
    <t>z 26.3.13</t>
  </si>
  <si>
    <t>bude zapojeno po projednání v ZMP - schválení závěrečného účtu za rok 2012</t>
  </si>
  <si>
    <t>součet</t>
  </si>
  <si>
    <t>ZMO č. 19/13</t>
  </si>
  <si>
    <t>3/13</t>
  </si>
  <si>
    <t>FRR -knihovna</t>
  </si>
  <si>
    <t>ZMO č. 20/13</t>
  </si>
  <si>
    <t>4/13</t>
  </si>
  <si>
    <t>0000</t>
  </si>
  <si>
    <t>volby</t>
  </si>
  <si>
    <t>5…</t>
  </si>
  <si>
    <t>referend.</t>
  </si>
  <si>
    <t>SUMA Příjmy:</t>
  </si>
  <si>
    <t>včetně Financ.</t>
  </si>
  <si>
    <t>SUMA Výdaje:</t>
  </si>
  <si>
    <t xml:space="preserve">zpracovala:  </t>
  </si>
  <si>
    <t>Kvíderová</t>
  </si>
  <si>
    <t>v Plzni dne 31. 3.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</si>
</sst>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"/>
    <numFmt numFmtId="165" formatCode="0.0%"/>
    <numFmt numFmtId="166" formatCode="_ @"/>
    <numFmt numFmtId="167" formatCode="_ \ @"/>
    <numFmt numFmtId="168" formatCode="#,##0_ \ "/>
    <numFmt numFmtId="169" formatCode="#,###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31">
    <xf numFmtId="0" fontId="0" fillId="0" borderId="0" xfId="0"/>
    <xf numFmtId="0" fontId="3" fillId="2" borderId="0" xfId="0" applyFont="1" applyFill="1"/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0" fontId="7" fillId="0" borderId="1" xfId="1" applyFont="1" applyBorder="1"/>
    <xf numFmtId="0" fontId="7" fillId="0" borderId="5" xfId="1" applyFont="1" applyBorder="1"/>
    <xf numFmtId="0" fontId="8" fillId="3" borderId="3" xfId="1" applyFont="1" applyFill="1" applyBorder="1"/>
    <xf numFmtId="1" fontId="7" fillId="0" borderId="3" xfId="0" applyNumberFormat="1" applyFont="1" applyBorder="1"/>
    <xf numFmtId="10" fontId="9" fillId="0" borderId="4" xfId="0" applyNumberFormat="1" applyFont="1" applyFill="1" applyBorder="1"/>
    <xf numFmtId="0" fontId="10" fillId="0" borderId="6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0" applyFont="1" applyBorder="1"/>
    <xf numFmtId="10" fontId="10" fillId="0" borderId="10" xfId="0" applyNumberFormat="1" applyFont="1" applyFill="1" applyBorder="1"/>
    <xf numFmtId="0" fontId="10" fillId="0" borderId="11" xfId="1" applyFont="1" applyBorder="1" applyAlignment="1">
      <alignment horizontal="left"/>
    </xf>
    <xf numFmtId="0" fontId="10" fillId="0" borderId="12" xfId="1" applyFont="1" applyBorder="1"/>
    <xf numFmtId="0" fontId="10" fillId="0" borderId="9" xfId="1" applyFont="1" applyBorder="1"/>
    <xf numFmtId="1" fontId="10" fillId="0" borderId="9" xfId="0" applyNumberFormat="1" applyFont="1" applyBorder="1"/>
    <xf numFmtId="10" fontId="10" fillId="0" borderId="13" xfId="0" applyNumberFormat="1" applyFont="1" applyFill="1" applyBorder="1"/>
    <xf numFmtId="0" fontId="10" fillId="0" borderId="11" xfId="1" applyFont="1" applyBorder="1"/>
    <xf numFmtId="0" fontId="10" fillId="0" borderId="14" xfId="1" applyFont="1" applyBorder="1"/>
    <xf numFmtId="10" fontId="10" fillId="0" borderId="15" xfId="0" applyNumberFormat="1" applyFont="1" applyFill="1" applyBorder="1"/>
    <xf numFmtId="0" fontId="9" fillId="0" borderId="1" xfId="1" applyFont="1" applyBorder="1"/>
    <xf numFmtId="0" fontId="9" fillId="0" borderId="2" xfId="1" applyFont="1" applyBorder="1"/>
    <xf numFmtId="0" fontId="8" fillId="4" borderId="3" xfId="1" applyFont="1" applyFill="1" applyBorder="1"/>
    <xf numFmtId="1" fontId="7" fillId="2" borderId="3" xfId="0" applyNumberFormat="1" applyFont="1" applyFill="1" applyBorder="1"/>
    <xf numFmtId="0" fontId="10" fillId="0" borderId="16" xfId="1" applyFont="1" applyBorder="1"/>
    <xf numFmtId="1" fontId="10" fillId="0" borderId="17" xfId="0" applyNumberFormat="1" applyFont="1" applyBorder="1"/>
    <xf numFmtId="0" fontId="10" fillId="2" borderId="9" xfId="0" applyFont="1" applyFill="1" applyBorder="1"/>
    <xf numFmtId="0" fontId="10" fillId="0" borderId="18" xfId="1" applyFont="1" applyBorder="1"/>
    <xf numFmtId="0" fontId="10" fillId="0" borderId="19" xfId="1" applyFont="1" applyBorder="1"/>
    <xf numFmtId="0" fontId="10" fillId="0" borderId="20" xfId="1" applyFont="1" applyBorder="1"/>
    <xf numFmtId="0" fontId="10" fillId="0" borderId="20" xfId="0" applyFont="1" applyBorder="1"/>
    <xf numFmtId="10" fontId="10" fillId="0" borderId="21" xfId="0" applyNumberFormat="1" applyFont="1" applyFill="1" applyBorder="1"/>
    <xf numFmtId="0" fontId="10" fillId="0" borderId="22" xfId="1" applyFont="1" applyBorder="1"/>
    <xf numFmtId="0" fontId="10" fillId="0" borderId="23" xfId="1" applyFont="1" applyBorder="1"/>
    <xf numFmtId="0" fontId="5" fillId="0" borderId="24" xfId="1" applyFont="1" applyBorder="1"/>
    <xf numFmtId="1" fontId="5" fillId="0" borderId="24" xfId="0" applyNumberFormat="1" applyFont="1" applyBorder="1"/>
    <xf numFmtId="10" fontId="10" fillId="0" borderId="25" xfId="0" applyNumberFormat="1" applyFont="1" applyFill="1" applyBorder="1"/>
    <xf numFmtId="0" fontId="10" fillId="0" borderId="1" xfId="1" applyFont="1" applyBorder="1"/>
    <xf numFmtId="0" fontId="10" fillId="0" borderId="2" xfId="1" applyFont="1" applyBorder="1"/>
    <xf numFmtId="0" fontId="9" fillId="5" borderId="3" xfId="1" applyFont="1" applyFill="1" applyBorder="1"/>
    <xf numFmtId="1" fontId="5" fillId="0" borderId="3" xfId="0" applyNumberFormat="1" applyFont="1" applyBorder="1"/>
    <xf numFmtId="10" fontId="10" fillId="0" borderId="4" xfId="0" applyNumberFormat="1" applyFont="1" applyFill="1" applyBorder="1"/>
    <xf numFmtId="0" fontId="5" fillId="0" borderId="7" xfId="1" applyFont="1" applyBorder="1"/>
    <xf numFmtId="0" fontId="6" fillId="0" borderId="8" xfId="1" applyFont="1" applyBorder="1"/>
    <xf numFmtId="0" fontId="5" fillId="0" borderId="8" xfId="0" applyFont="1" applyBorder="1"/>
    <xf numFmtId="0" fontId="10" fillId="2" borderId="26" xfId="1" applyFont="1" applyFill="1" applyBorder="1"/>
    <xf numFmtId="0" fontId="5" fillId="0" borderId="9" xfId="0" applyFont="1" applyBorder="1"/>
    <xf numFmtId="0" fontId="12" fillId="0" borderId="1" xfId="1" applyFont="1" applyBorder="1"/>
    <xf numFmtId="0" fontId="12" fillId="0" borderId="5" xfId="1" applyFont="1" applyBorder="1"/>
    <xf numFmtId="0" fontId="13" fillId="6" borderId="3" xfId="1" applyFont="1" applyFill="1" applyBorder="1"/>
    <xf numFmtId="10" fontId="12" fillId="0" borderId="4" xfId="1" applyNumberFormat="1" applyFont="1" applyFill="1" applyBorder="1"/>
    <xf numFmtId="0" fontId="10" fillId="2" borderId="0" xfId="0" applyFont="1" applyFill="1"/>
    <xf numFmtId="0" fontId="10" fillId="0" borderId="0" xfId="0" applyFont="1" applyBorder="1"/>
    <xf numFmtId="0" fontId="10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/>
    <xf numFmtId="0" fontId="10" fillId="6" borderId="22" xfId="1" applyFont="1" applyFill="1" applyBorder="1"/>
    <xf numFmtId="0" fontId="10" fillId="6" borderId="27" xfId="1" applyFont="1" applyFill="1" applyBorder="1"/>
    <xf numFmtId="10" fontId="10" fillId="6" borderId="27" xfId="1" applyNumberFormat="1" applyFont="1" applyFill="1" applyBorder="1"/>
    <xf numFmtId="0" fontId="10" fillId="6" borderId="28" xfId="0" applyFont="1" applyFill="1" applyBorder="1"/>
    <xf numFmtId="0" fontId="10" fillId="6" borderId="29" xfId="1" applyFont="1" applyFill="1" applyBorder="1"/>
    <xf numFmtId="0" fontId="17" fillId="7" borderId="3" xfId="1" applyFont="1" applyFill="1" applyBorder="1"/>
    <xf numFmtId="0" fontId="10" fillId="6" borderId="0" xfId="1" applyFont="1" applyFill="1" applyBorder="1"/>
    <xf numFmtId="10" fontId="10" fillId="6" borderId="0" xfId="1" applyNumberFormat="1" applyFont="1" applyFill="1" applyBorder="1"/>
    <xf numFmtId="0" fontId="10" fillId="6" borderId="25" xfId="0" applyFont="1" applyFill="1" applyBorder="1"/>
    <xf numFmtId="0" fontId="10" fillId="6" borderId="30" xfId="1" applyFont="1" applyFill="1" applyBorder="1"/>
    <xf numFmtId="0" fontId="10" fillId="6" borderId="31" xfId="1" applyFont="1" applyFill="1" applyBorder="1"/>
    <xf numFmtId="10" fontId="10" fillId="6" borderId="31" xfId="1" applyNumberFormat="1" applyFont="1" applyFill="1" applyBorder="1"/>
    <xf numFmtId="0" fontId="10" fillId="6" borderId="32" xfId="0" applyFont="1" applyFill="1" applyBorder="1"/>
    <xf numFmtId="0" fontId="18" fillId="0" borderId="0" xfId="0" applyFont="1" applyBorder="1" applyAlignment="1">
      <alignment horizontal="left"/>
    </xf>
    <xf numFmtId="0" fontId="4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10" fontId="6" fillId="0" borderId="2" xfId="1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0" fillId="0" borderId="22" xfId="1" applyFont="1" applyBorder="1" applyAlignment="1">
      <alignment horizontal="right"/>
    </xf>
    <xf numFmtId="0" fontId="5" fillId="0" borderId="36" xfId="1" applyFont="1" applyBorder="1" applyAlignment="1">
      <alignment horizontal="center"/>
    </xf>
    <xf numFmtId="0" fontId="10" fillId="0" borderId="27" xfId="1" applyFont="1" applyBorder="1" applyAlignment="1">
      <alignment horizontal="left"/>
    </xf>
    <xf numFmtId="0" fontId="10" fillId="0" borderId="36" xfId="1" applyFont="1" applyBorder="1" applyAlignment="1">
      <alignment horizontal="right"/>
    </xf>
    <xf numFmtId="10" fontId="10" fillId="0" borderId="23" xfId="0" applyNumberFormat="1" applyFont="1" applyFill="1" applyBorder="1"/>
    <xf numFmtId="0" fontId="10" fillId="0" borderId="11" xfId="1" applyFont="1" applyBorder="1" applyAlignment="1">
      <alignment horizontal="right"/>
    </xf>
    <xf numFmtId="0" fontId="5" fillId="0" borderId="37" xfId="1" applyFont="1" applyBorder="1" applyAlignment="1">
      <alignment horizontal="center"/>
    </xf>
    <xf numFmtId="0" fontId="10" fillId="0" borderId="38" xfId="1" applyFont="1" applyBorder="1" applyAlignment="1">
      <alignment horizontal="left"/>
    </xf>
    <xf numFmtId="0" fontId="10" fillId="0" borderId="37" xfId="1" applyFont="1" applyBorder="1" applyAlignment="1">
      <alignment horizontal="right"/>
    </xf>
    <xf numFmtId="10" fontId="10" fillId="0" borderId="12" xfId="0" applyNumberFormat="1" applyFont="1" applyFill="1" applyBorder="1"/>
    <xf numFmtId="0" fontId="10" fillId="0" borderId="29" xfId="1" applyFont="1" applyBorder="1" applyAlignment="1">
      <alignment horizontal="right"/>
    </xf>
    <xf numFmtId="0" fontId="5" fillId="0" borderId="39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39" xfId="1" applyFont="1" applyBorder="1" applyAlignment="1">
      <alignment horizontal="right"/>
    </xf>
    <xf numFmtId="10" fontId="10" fillId="0" borderId="16" xfId="0" applyNumberFormat="1" applyFont="1" applyFill="1" applyBorder="1"/>
    <xf numFmtId="0" fontId="10" fillId="0" borderId="40" xfId="1" applyFont="1" applyBorder="1" applyAlignment="1">
      <alignment horizontal="right"/>
    </xf>
    <xf numFmtId="0" fontId="10" fillId="0" borderId="37" xfId="1" applyFont="1" applyBorder="1" applyAlignment="1">
      <alignment horizontal="left"/>
    </xf>
    <xf numFmtId="0" fontId="10" fillId="0" borderId="30" xfId="1" applyFont="1" applyBorder="1" applyAlignment="1">
      <alignment horizontal="right"/>
    </xf>
    <xf numFmtId="0" fontId="5" fillId="0" borderId="41" xfId="1" applyFont="1" applyBorder="1" applyAlignment="1">
      <alignment horizontal="center"/>
    </xf>
    <xf numFmtId="0" fontId="10" fillId="0" borderId="31" xfId="1" applyFont="1" applyBorder="1" applyAlignment="1">
      <alignment horizontal="left"/>
    </xf>
    <xf numFmtId="0" fontId="10" fillId="0" borderId="41" xfId="1" applyFont="1" applyBorder="1" applyAlignment="1">
      <alignment horizontal="right"/>
    </xf>
    <xf numFmtId="10" fontId="10" fillId="0" borderId="5" xfId="0" applyNumberFormat="1" applyFont="1" applyFill="1" applyBorder="1"/>
    <xf numFmtId="0" fontId="10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20" fillId="0" borderId="1" xfId="1" applyFont="1" applyBorder="1" applyAlignment="1">
      <alignment horizontal="left"/>
    </xf>
    <xf numFmtId="0" fontId="20" fillId="0" borderId="35" xfId="1" applyFont="1" applyBorder="1" applyAlignment="1">
      <alignment horizontal="right"/>
    </xf>
    <xf numFmtId="10" fontId="20" fillId="0" borderId="2" xfId="0" applyNumberFormat="1" applyFont="1" applyFill="1" applyBorder="1"/>
    <xf numFmtId="0" fontId="10" fillId="0" borderId="42" xfId="0" applyFont="1" applyBorder="1"/>
    <xf numFmtId="0" fontId="10" fillId="2" borderId="43" xfId="0" applyFont="1" applyFill="1" applyBorder="1"/>
    <xf numFmtId="0" fontId="10" fillId="0" borderId="44" xfId="1" applyFont="1" applyBorder="1"/>
    <xf numFmtId="10" fontId="10" fillId="0" borderId="45" xfId="0" applyNumberFormat="1" applyFont="1" applyFill="1" applyBorder="1"/>
    <xf numFmtId="0" fontId="10" fillId="0" borderId="46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37" xfId="0" applyFont="1" applyBorder="1"/>
    <xf numFmtId="0" fontId="10" fillId="0" borderId="47" xfId="0" applyFont="1" applyBorder="1"/>
    <xf numFmtId="0" fontId="10" fillId="0" borderId="41" xfId="0" applyFont="1" applyBorder="1"/>
    <xf numFmtId="0" fontId="5" fillId="0" borderId="33" xfId="0" applyFont="1" applyBorder="1"/>
    <xf numFmtId="0" fontId="5" fillId="0" borderId="35" xfId="0" applyFont="1" applyBorder="1"/>
    <xf numFmtId="10" fontId="5" fillId="0" borderId="2" xfId="0" applyNumberFormat="1" applyFont="1" applyFill="1" applyBorder="1"/>
    <xf numFmtId="0" fontId="5" fillId="6" borderId="27" xfId="1" applyFont="1" applyFill="1" applyBorder="1"/>
    <xf numFmtId="0" fontId="6" fillId="0" borderId="48" xfId="1" applyFont="1" applyBorder="1" applyAlignment="1">
      <alignment horizontal="center"/>
    </xf>
    <xf numFmtId="10" fontId="6" fillId="0" borderId="3" xfId="1" applyNumberFormat="1" applyFont="1" applyBorder="1" applyAlignment="1">
      <alignment horizontal="center"/>
    </xf>
    <xf numFmtId="0" fontId="10" fillId="0" borderId="42" xfId="1" applyFont="1" applyBorder="1" applyAlignment="1">
      <alignment horizontal="right"/>
    </xf>
    <xf numFmtId="0" fontId="10" fillId="0" borderId="49" xfId="1" applyFont="1" applyBorder="1" applyAlignment="1">
      <alignment horizontal="center"/>
    </xf>
    <xf numFmtId="0" fontId="10" fillId="0" borderId="43" xfId="1" applyFont="1" applyBorder="1" applyAlignment="1">
      <alignment horizontal="left"/>
    </xf>
    <xf numFmtId="0" fontId="10" fillId="0" borderId="43" xfId="1" applyFont="1" applyBorder="1" applyAlignment="1">
      <alignment horizontal="right"/>
    </xf>
    <xf numFmtId="0" fontId="10" fillId="0" borderId="50" xfId="1" applyFont="1" applyBorder="1" applyAlignment="1">
      <alignment horizontal="right"/>
    </xf>
    <xf numFmtId="0" fontId="10" fillId="0" borderId="51" xfId="1" applyFont="1" applyBorder="1" applyAlignment="1">
      <alignment horizontal="center"/>
    </xf>
    <xf numFmtId="0" fontId="10" fillId="0" borderId="52" xfId="1" applyFont="1" applyBorder="1" applyAlignment="1">
      <alignment horizontal="left"/>
    </xf>
    <xf numFmtId="0" fontId="10" fillId="0" borderId="52" xfId="1" applyFont="1" applyBorder="1" applyAlignment="1">
      <alignment horizontal="right"/>
    </xf>
    <xf numFmtId="0" fontId="20" fillId="0" borderId="33" xfId="0" applyFont="1" applyBorder="1"/>
    <xf numFmtId="0" fontId="20" fillId="0" borderId="35" xfId="0" applyFont="1" applyBorder="1"/>
    <xf numFmtId="10" fontId="10" fillId="0" borderId="0" xfId="0" applyNumberFormat="1" applyFont="1" applyFill="1" applyBorder="1"/>
    <xf numFmtId="0" fontId="5" fillId="6" borderId="17" xfId="0" applyFont="1" applyFill="1" applyBorder="1"/>
    <xf numFmtId="0" fontId="6" fillId="6" borderId="36" xfId="1" applyFont="1" applyFill="1" applyBorder="1" applyAlignment="1">
      <alignment horizontal="center"/>
    </xf>
    <xf numFmtId="0" fontId="6" fillId="6" borderId="53" xfId="1" applyFont="1" applyFill="1" applyBorder="1" applyAlignment="1">
      <alignment horizontal="center"/>
    </xf>
    <xf numFmtId="10" fontId="6" fillId="6" borderId="17" xfId="1" applyNumberFormat="1" applyFont="1" applyFill="1" applyBorder="1" applyAlignment="1">
      <alignment horizontal="center"/>
    </xf>
    <xf numFmtId="0" fontId="10" fillId="0" borderId="42" xfId="0" applyFont="1" applyFill="1" applyBorder="1"/>
    <xf numFmtId="0" fontId="10" fillId="0" borderId="43" xfId="0" applyFont="1" applyFill="1" applyBorder="1"/>
    <xf numFmtId="0" fontId="10" fillId="0" borderId="40" xfId="0" applyFont="1" applyFill="1" applyBorder="1"/>
    <xf numFmtId="0" fontId="10" fillId="0" borderId="37" xfId="0" applyFont="1" applyFill="1" applyBorder="1"/>
    <xf numFmtId="0" fontId="10" fillId="0" borderId="54" xfId="0" applyFont="1" applyFill="1" applyBorder="1"/>
    <xf numFmtId="0" fontId="10" fillId="0" borderId="55" xfId="0" applyFont="1" applyFill="1" applyBorder="1"/>
    <xf numFmtId="10" fontId="10" fillId="0" borderId="14" xfId="0" applyNumberFormat="1" applyFont="1" applyFill="1" applyBorder="1"/>
    <xf numFmtId="0" fontId="10" fillId="0" borderId="0" xfId="0" applyFont="1" applyFill="1" applyBorder="1"/>
    <xf numFmtId="0" fontId="20" fillId="0" borderId="33" xfId="0" applyFont="1" applyFill="1" applyBorder="1"/>
    <xf numFmtId="0" fontId="20" fillId="0" borderId="35" xfId="0" applyFont="1" applyFill="1" applyBorder="1"/>
    <xf numFmtId="0" fontId="10" fillId="0" borderId="43" xfId="0" applyFont="1" applyBorder="1"/>
    <xf numFmtId="0" fontId="10" fillId="2" borderId="52" xfId="0" applyFont="1" applyFill="1" applyBorder="1"/>
    <xf numFmtId="0" fontId="10" fillId="0" borderId="56" xfId="0" applyFont="1" applyBorder="1"/>
    <xf numFmtId="0" fontId="10" fillId="0" borderId="52" xfId="0" applyFont="1" applyBorder="1"/>
    <xf numFmtId="10" fontId="10" fillId="0" borderId="7" xfId="0" applyNumberFormat="1" applyFont="1" applyFill="1" applyBorder="1"/>
    <xf numFmtId="0" fontId="5" fillId="0" borderId="57" xfId="0" applyFont="1" applyBorder="1"/>
    <xf numFmtId="0" fontId="5" fillId="0" borderId="36" xfId="0" applyFont="1" applyBorder="1"/>
    <xf numFmtId="0" fontId="17" fillId="4" borderId="1" xfId="1" applyFont="1" applyFill="1" applyBorder="1"/>
    <xf numFmtId="0" fontId="21" fillId="4" borderId="4" xfId="1" applyFont="1" applyFill="1" applyBorder="1"/>
    <xf numFmtId="0" fontId="22" fillId="0" borderId="54" xfId="1" applyFont="1" applyBorder="1" applyAlignment="1">
      <alignment horizontal="center"/>
    </xf>
    <xf numFmtId="0" fontId="22" fillId="0" borderId="55" xfId="1" applyFont="1" applyBorder="1" applyAlignment="1">
      <alignment horizontal="center"/>
    </xf>
    <xf numFmtId="0" fontId="10" fillId="0" borderId="55" xfId="1" applyFont="1" applyBorder="1" applyAlignment="1">
      <alignment horizontal="left"/>
    </xf>
    <xf numFmtId="0" fontId="11" fillId="0" borderId="55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0" fillId="0" borderId="57" xfId="1" applyFont="1" applyBorder="1" applyAlignment="1">
      <alignment horizontal="left"/>
    </xf>
    <xf numFmtId="0" fontId="20" fillId="0" borderId="36" xfId="1" applyFont="1" applyBorder="1" applyAlignment="1">
      <alignment horizontal="right"/>
    </xf>
    <xf numFmtId="0" fontId="20" fillId="0" borderId="53" xfId="1" applyFont="1" applyBorder="1" applyAlignment="1">
      <alignment horizontal="right"/>
    </xf>
    <xf numFmtId="10" fontId="20" fillId="0" borderId="3" xfId="0" applyNumberFormat="1" applyFont="1" applyFill="1" applyBorder="1"/>
    <xf numFmtId="10" fontId="10" fillId="0" borderId="52" xfId="0" applyNumberFormat="1" applyFont="1" applyFill="1" applyBorder="1"/>
    <xf numFmtId="0" fontId="10" fillId="0" borderId="54" xfId="0" applyFont="1" applyBorder="1"/>
    <xf numFmtId="0" fontId="10" fillId="0" borderId="55" xfId="0" applyFont="1" applyBorder="1"/>
    <xf numFmtId="10" fontId="10" fillId="0" borderId="5" xfId="0" applyNumberFormat="1" applyFont="1" applyFill="1" applyBorder="1" applyAlignment="1">
      <alignment horizontal="right"/>
    </xf>
    <xf numFmtId="0" fontId="23" fillId="0" borderId="0" xfId="0" applyFont="1" applyBorder="1"/>
    <xf numFmtId="0" fontId="20" fillId="0" borderId="57" xfId="0" applyFont="1" applyBorder="1"/>
    <xf numFmtId="0" fontId="20" fillId="0" borderId="36" xfId="0" applyFont="1" applyBorder="1"/>
    <xf numFmtId="0" fontId="20" fillId="2" borderId="36" xfId="0" applyFont="1" applyFill="1" applyBorder="1"/>
    <xf numFmtId="0" fontId="20" fillId="0" borderId="53" xfId="0" applyFont="1" applyBorder="1"/>
    <xf numFmtId="10" fontId="20" fillId="0" borderId="17" xfId="0" applyNumberFormat="1" applyFont="1" applyFill="1" applyBorder="1" applyAlignment="1">
      <alignment horizontal="right"/>
    </xf>
    <xf numFmtId="0" fontId="10" fillId="0" borderId="33" xfId="0" applyFont="1" applyBorder="1"/>
    <xf numFmtId="0" fontId="10" fillId="0" borderId="35" xfId="0" applyFont="1" applyBorder="1"/>
    <xf numFmtId="10" fontId="10" fillId="0" borderId="2" xfId="0" applyNumberFormat="1" applyFont="1" applyFill="1" applyBorder="1" applyAlignment="1">
      <alignment horizontal="right"/>
    </xf>
    <xf numFmtId="0" fontId="20" fillId="0" borderId="47" xfId="0" applyFont="1" applyBorder="1"/>
    <xf numFmtId="0" fontId="20" fillId="0" borderId="41" xfId="0" applyFont="1" applyBorder="1"/>
    <xf numFmtId="10" fontId="20" fillId="0" borderId="3" xfId="0" applyNumberFormat="1" applyFont="1" applyFill="1" applyBorder="1" applyAlignment="1">
      <alignment horizontal="right"/>
    </xf>
    <xf numFmtId="0" fontId="5" fillId="0" borderId="47" xfId="0" applyFont="1" applyBorder="1"/>
    <xf numFmtId="0" fontId="5" fillId="0" borderId="41" xfId="0" applyFont="1" applyBorder="1"/>
    <xf numFmtId="10" fontId="5" fillId="0" borderId="5" xfId="0" applyNumberFormat="1" applyFont="1" applyFill="1" applyBorder="1"/>
    <xf numFmtId="0" fontId="24" fillId="0" borderId="0" xfId="0" applyFont="1"/>
    <xf numFmtId="0" fontId="5" fillId="6" borderId="22" xfId="1" applyFont="1" applyFill="1" applyBorder="1"/>
    <xf numFmtId="1" fontId="5" fillId="6" borderId="27" xfId="1" applyNumberFormat="1" applyFont="1" applyFill="1" applyBorder="1"/>
    <xf numFmtId="10" fontId="5" fillId="6" borderId="27" xfId="1" applyNumberFormat="1" applyFont="1" applyFill="1" applyBorder="1"/>
    <xf numFmtId="0" fontId="5" fillId="6" borderId="29" xfId="1" applyFont="1" applyFill="1" applyBorder="1"/>
    <xf numFmtId="0" fontId="10" fillId="6" borderId="30" xfId="0" applyFont="1" applyFill="1" applyBorder="1"/>
    <xf numFmtId="0" fontId="10" fillId="6" borderId="31" xfId="0" applyFont="1" applyFill="1" applyBorder="1"/>
    <xf numFmtId="0" fontId="10" fillId="0" borderId="50" xfId="0" applyFont="1" applyBorder="1"/>
    <xf numFmtId="0" fontId="10" fillId="0" borderId="57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40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7" xfId="0" applyFont="1" applyBorder="1" applyAlignment="1">
      <alignment horizontal="left"/>
    </xf>
    <xf numFmtId="0" fontId="5" fillId="0" borderId="0" xfId="0" applyFont="1" applyBorder="1"/>
    <xf numFmtId="0" fontId="5" fillId="6" borderId="33" xfId="0" applyFont="1" applyFill="1" applyBorder="1"/>
    <xf numFmtId="0" fontId="10" fillId="6" borderId="35" xfId="0" applyFont="1" applyFill="1" applyBorder="1"/>
    <xf numFmtId="0" fontId="10" fillId="6" borderId="2" xfId="0" applyFont="1" applyFill="1" applyBorder="1"/>
    <xf numFmtId="0" fontId="10" fillId="2" borderId="42" xfId="0" applyFont="1" applyFill="1" applyBorder="1"/>
    <xf numFmtId="0" fontId="10" fillId="2" borderId="44" xfId="0" applyFont="1" applyFill="1" applyBorder="1"/>
    <xf numFmtId="10" fontId="5" fillId="0" borderId="0" xfId="0" applyNumberFormat="1" applyFont="1" applyFill="1" applyBorder="1"/>
    <xf numFmtId="10" fontId="10" fillId="0" borderId="2" xfId="0" applyNumberFormat="1" applyFont="1" applyFill="1" applyBorder="1"/>
    <xf numFmtId="0" fontId="4" fillId="0" borderId="57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10" fontId="6" fillId="0" borderId="23" xfId="1" applyNumberFormat="1" applyFont="1" applyBorder="1" applyAlignment="1">
      <alignment horizontal="center"/>
    </xf>
    <xf numFmtId="0" fontId="10" fillId="0" borderId="54" xfId="1" applyFont="1" applyBorder="1" applyAlignment="1">
      <alignment horizontal="right"/>
    </xf>
    <xf numFmtId="0" fontId="10" fillId="0" borderId="55" xfId="1" applyFont="1" applyBorder="1" applyAlignment="1">
      <alignment horizontal="right"/>
    </xf>
    <xf numFmtId="0" fontId="10" fillId="0" borderId="58" xfId="1" applyFont="1" applyBorder="1" applyAlignment="1">
      <alignment horizontal="left"/>
    </xf>
    <xf numFmtId="0" fontId="10" fillId="0" borderId="58" xfId="1" applyFont="1" applyBorder="1" applyAlignment="1">
      <alignment horizontal="right"/>
    </xf>
    <xf numFmtId="10" fontId="10" fillId="0" borderId="19" xfId="0" applyNumberFormat="1" applyFont="1" applyFill="1" applyBorder="1"/>
    <xf numFmtId="0" fontId="20" fillId="0" borderId="33" xfId="1" applyFont="1" applyBorder="1" applyAlignment="1">
      <alignment horizontal="left"/>
    </xf>
    <xf numFmtId="0" fontId="23" fillId="0" borderId="0" xfId="1" applyFont="1" applyBorder="1" applyAlignment="1">
      <alignment horizontal="left"/>
    </xf>
    <xf numFmtId="0" fontId="10" fillId="2" borderId="41" xfId="0" applyFont="1" applyFill="1" applyBorder="1"/>
    <xf numFmtId="0" fontId="5" fillId="2" borderId="1" xfId="0" applyFont="1" applyFill="1" applyBorder="1"/>
    <xf numFmtId="0" fontId="5" fillId="0" borderId="35" xfId="1" applyFont="1" applyBorder="1" applyAlignment="1">
      <alignment horizontal="right"/>
    </xf>
    <xf numFmtId="0" fontId="5" fillId="2" borderId="0" xfId="0" applyFont="1" applyFill="1" applyBorder="1"/>
    <xf numFmtId="0" fontId="5" fillId="0" borderId="0" xfId="1" applyFont="1" applyBorder="1" applyAlignment="1">
      <alignment horizontal="right"/>
    </xf>
    <xf numFmtId="0" fontId="23" fillId="2" borderId="0" xfId="0" applyFont="1" applyFill="1" applyBorder="1"/>
    <xf numFmtId="0" fontId="23" fillId="0" borderId="0" xfId="1" applyFont="1" applyBorder="1" applyAlignment="1">
      <alignment horizontal="right"/>
    </xf>
    <xf numFmtId="10" fontId="23" fillId="0" borderId="0" xfId="0" applyNumberFormat="1" applyFont="1" applyFill="1" applyBorder="1"/>
    <xf numFmtId="0" fontId="19" fillId="0" borderId="54" xfId="1" applyFont="1" applyBorder="1" applyAlignment="1">
      <alignment horizontal="right"/>
    </xf>
    <xf numFmtId="0" fontId="19" fillId="0" borderId="55" xfId="1" applyFont="1" applyBorder="1" applyAlignment="1">
      <alignment horizontal="right"/>
    </xf>
    <xf numFmtId="0" fontId="19" fillId="0" borderId="58" xfId="1" applyFont="1" applyBorder="1" applyAlignment="1">
      <alignment horizontal="left"/>
    </xf>
    <xf numFmtId="0" fontId="25" fillId="0" borderId="58" xfId="1" applyFont="1" applyBorder="1" applyAlignment="1">
      <alignment horizontal="right"/>
    </xf>
    <xf numFmtId="0" fontId="6" fillId="0" borderId="35" xfId="1" applyFont="1" applyBorder="1" applyAlignment="1">
      <alignment horizontal="right"/>
    </xf>
    <xf numFmtId="10" fontId="23" fillId="0" borderId="2" xfId="0" applyNumberFormat="1" applyFont="1" applyFill="1" applyBorder="1"/>
    <xf numFmtId="0" fontId="10" fillId="0" borderId="57" xfId="1" applyFont="1" applyBorder="1" applyAlignment="1">
      <alignment horizontal="right"/>
    </xf>
    <xf numFmtId="10" fontId="19" fillId="0" borderId="52" xfId="0" applyNumberFormat="1" applyFont="1" applyFill="1" applyBorder="1"/>
    <xf numFmtId="0" fontId="23" fillId="0" borderId="35" xfId="1" applyFont="1" applyBorder="1" applyAlignment="1">
      <alignment horizontal="right"/>
    </xf>
    <xf numFmtId="0" fontId="10" fillId="2" borderId="52" xfId="1" applyFont="1" applyFill="1" applyBorder="1"/>
    <xf numFmtId="10" fontId="10" fillId="0" borderId="45" xfId="0" applyNumberFormat="1" applyFont="1" applyFill="1" applyBorder="1" applyAlignment="1">
      <alignment horizontal="right"/>
    </xf>
    <xf numFmtId="10" fontId="19" fillId="0" borderId="12" xfId="0" applyNumberFormat="1" applyFont="1" applyFill="1" applyBorder="1" applyAlignment="1">
      <alignment horizontal="right"/>
    </xf>
    <xf numFmtId="0" fontId="10" fillId="0" borderId="47" xfId="1" applyFont="1" applyBorder="1" applyAlignment="1">
      <alignment horizontal="right"/>
    </xf>
    <xf numFmtId="0" fontId="10" fillId="0" borderId="41" xfId="1" applyFont="1" applyBorder="1" applyAlignment="1">
      <alignment horizontal="left"/>
    </xf>
    <xf numFmtId="0" fontId="23" fillId="0" borderId="36" xfId="1" applyFont="1" applyBorder="1" applyAlignment="1">
      <alignment horizontal="right"/>
    </xf>
    <xf numFmtId="10" fontId="23" fillId="0" borderId="23" xfId="0" applyNumberFormat="1" applyFont="1" applyFill="1" applyBorder="1" applyAlignment="1">
      <alignment horizontal="right"/>
    </xf>
    <xf numFmtId="0" fontId="10" fillId="2" borderId="59" xfId="1" applyFont="1" applyFill="1" applyBorder="1"/>
    <xf numFmtId="0" fontId="10" fillId="0" borderId="60" xfId="1" applyFont="1" applyBorder="1" applyAlignment="1">
      <alignment horizontal="left"/>
    </xf>
    <xf numFmtId="0" fontId="23" fillId="0" borderId="33" xfId="1" applyFont="1" applyBorder="1" applyAlignment="1">
      <alignment horizontal="left"/>
    </xf>
    <xf numFmtId="10" fontId="26" fillId="0" borderId="2" xfId="0" applyNumberFormat="1" applyFont="1" applyFill="1" applyBorder="1" applyAlignment="1">
      <alignment horizontal="right"/>
    </xf>
    <xf numFmtId="10" fontId="19" fillId="0" borderId="12" xfId="0" applyNumberFormat="1" applyFont="1" applyFill="1" applyBorder="1"/>
    <xf numFmtId="0" fontId="20" fillId="0" borderId="3" xfId="1" applyFont="1" applyBorder="1" applyAlignment="1">
      <alignment horizontal="left"/>
    </xf>
    <xf numFmtId="0" fontId="23" fillId="0" borderId="61" xfId="1" applyFont="1" applyBorder="1" applyAlignment="1">
      <alignment horizontal="right"/>
    </xf>
    <xf numFmtId="10" fontId="26" fillId="0" borderId="2" xfId="0" applyNumberFormat="1" applyFont="1" applyFill="1" applyBorder="1"/>
    <xf numFmtId="0" fontId="5" fillId="2" borderId="33" xfId="0" applyFont="1" applyFill="1" applyBorder="1"/>
    <xf numFmtId="0" fontId="23" fillId="0" borderId="35" xfId="0" applyFont="1" applyBorder="1"/>
    <xf numFmtId="10" fontId="10" fillId="0" borderId="7" xfId="0" applyNumberFormat="1" applyFont="1" applyFill="1" applyBorder="1" applyAlignment="1">
      <alignment horizontal="right"/>
    </xf>
    <xf numFmtId="0" fontId="10" fillId="0" borderId="62" xfId="0" applyFont="1" applyBorder="1"/>
    <xf numFmtId="0" fontId="10" fillId="0" borderId="58" xfId="0" applyFont="1" applyBorder="1"/>
    <xf numFmtId="10" fontId="10" fillId="0" borderId="19" xfId="0" applyNumberFormat="1" applyFont="1" applyFill="1" applyBorder="1" applyAlignment="1">
      <alignment horizontal="right"/>
    </xf>
    <xf numFmtId="0" fontId="10" fillId="2" borderId="37" xfId="0" applyFont="1" applyFill="1" applyBorder="1"/>
    <xf numFmtId="10" fontId="10" fillId="0" borderId="12" xfId="0" applyNumberFormat="1" applyFont="1" applyFill="1" applyBorder="1" applyAlignment="1">
      <alignment horizontal="right"/>
    </xf>
    <xf numFmtId="0" fontId="11" fillId="0" borderId="37" xfId="0" applyFont="1" applyBorder="1"/>
    <xf numFmtId="10" fontId="10" fillId="0" borderId="14" xfId="0" applyNumberFormat="1" applyFont="1" applyFill="1" applyBorder="1" applyAlignment="1">
      <alignment horizontal="right"/>
    </xf>
    <xf numFmtId="0" fontId="5" fillId="2" borderId="57" xfId="0" applyFont="1" applyFill="1" applyBorder="1"/>
    <xf numFmtId="0" fontId="23" fillId="0" borderId="36" xfId="0" applyFont="1" applyBorder="1"/>
    <xf numFmtId="10" fontId="23" fillId="0" borderId="23" xfId="0" applyNumberFormat="1" applyFont="1" applyFill="1" applyBorder="1"/>
    <xf numFmtId="0" fontId="10" fillId="6" borderId="22" xfId="0" applyFont="1" applyFill="1" applyBorder="1"/>
    <xf numFmtId="0" fontId="10" fillId="6" borderId="27" xfId="0" applyFont="1" applyFill="1" applyBorder="1"/>
    <xf numFmtId="0" fontId="5" fillId="6" borderId="27" xfId="0" applyFont="1" applyFill="1" applyBorder="1"/>
    <xf numFmtId="0" fontId="5" fillId="6" borderId="28" xfId="0" applyFont="1" applyFill="1" applyBorder="1"/>
    <xf numFmtId="0" fontId="10" fillId="6" borderId="29" xfId="0" applyFont="1" applyFill="1" applyBorder="1"/>
    <xf numFmtId="0" fontId="10" fillId="6" borderId="0" xfId="0" applyFont="1" applyFill="1" applyBorder="1"/>
    <xf numFmtId="0" fontId="5" fillId="6" borderId="0" xfId="0" applyFont="1" applyFill="1" applyBorder="1"/>
    <xf numFmtId="0" fontId="5" fillId="6" borderId="25" xfId="0" applyFont="1" applyFill="1" applyBorder="1"/>
    <xf numFmtId="0" fontId="5" fillId="6" borderId="31" xfId="0" applyFont="1" applyFill="1" applyBorder="1"/>
    <xf numFmtId="0" fontId="5" fillId="6" borderId="32" xfId="0" applyFont="1" applyFill="1" applyBorder="1"/>
    <xf numFmtId="0" fontId="19" fillId="0" borderId="42" xfId="1" applyFont="1" applyBorder="1" applyAlignment="1">
      <alignment horizontal="right"/>
    </xf>
    <xf numFmtId="0" fontId="19" fillId="0" borderId="49" xfId="1" applyFont="1" applyBorder="1" applyAlignment="1">
      <alignment horizontal="right"/>
    </xf>
    <xf numFmtId="0" fontId="19" fillId="0" borderId="43" xfId="1" applyFont="1" applyBorder="1" applyAlignment="1">
      <alignment horizontal="left"/>
    </xf>
    <xf numFmtId="0" fontId="25" fillId="0" borderId="43" xfId="1" applyFont="1" applyBorder="1" applyAlignment="1">
      <alignment horizontal="right"/>
    </xf>
    <xf numFmtId="0" fontId="10" fillId="0" borderId="38" xfId="1" applyFont="1" applyBorder="1" applyAlignment="1">
      <alignment horizontal="right"/>
    </xf>
    <xf numFmtId="0" fontId="10" fillId="0" borderId="51" xfId="1" applyFont="1" applyBorder="1" applyAlignment="1">
      <alignment horizontal="right"/>
    </xf>
    <xf numFmtId="0" fontId="11" fillId="0" borderId="52" xfId="1" applyFont="1" applyBorder="1" applyAlignment="1">
      <alignment horizontal="right"/>
    </xf>
    <xf numFmtId="0" fontId="11" fillId="0" borderId="37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20" fillId="0" borderId="61" xfId="1" applyFont="1" applyBorder="1" applyAlignment="1">
      <alignment horizontal="right"/>
    </xf>
    <xf numFmtId="0" fontId="19" fillId="0" borderId="52" xfId="1" applyFont="1" applyBorder="1" applyAlignment="1">
      <alignment horizontal="left"/>
    </xf>
    <xf numFmtId="0" fontId="19" fillId="0" borderId="37" xfId="1" applyFont="1" applyBorder="1" applyAlignment="1">
      <alignment horizontal="left"/>
    </xf>
    <xf numFmtId="0" fontId="19" fillId="0" borderId="63" xfId="1" applyFont="1" applyBorder="1" applyAlignment="1">
      <alignment horizontal="left"/>
    </xf>
    <xf numFmtId="0" fontId="19" fillId="0" borderId="39" xfId="1" applyFont="1" applyBorder="1" applyAlignment="1">
      <alignment horizontal="right"/>
    </xf>
    <xf numFmtId="0" fontId="10" fillId="0" borderId="11" xfId="0" applyFont="1" applyBorder="1"/>
    <xf numFmtId="0" fontId="10" fillId="0" borderId="64" xfId="0" applyFont="1" applyBorder="1"/>
    <xf numFmtId="0" fontId="10" fillId="0" borderId="46" xfId="1" applyFont="1" applyBorder="1" applyAlignment="1">
      <alignment horizontal="right"/>
    </xf>
    <xf numFmtId="0" fontId="10" fillId="0" borderId="39" xfId="1" applyFont="1" applyBorder="1" applyAlignment="1">
      <alignment horizontal="left"/>
    </xf>
    <xf numFmtId="0" fontId="11" fillId="0" borderId="39" xfId="1" applyFont="1" applyBorder="1" applyAlignment="1">
      <alignment horizontal="right"/>
    </xf>
    <xf numFmtId="0" fontId="19" fillId="0" borderId="37" xfId="0" applyFont="1" applyBorder="1"/>
    <xf numFmtId="0" fontId="25" fillId="0" borderId="52" xfId="1" applyFont="1" applyBorder="1" applyAlignment="1">
      <alignment horizontal="right"/>
    </xf>
    <xf numFmtId="0" fontId="25" fillId="0" borderId="37" xfId="1" applyFont="1" applyBorder="1" applyAlignment="1">
      <alignment horizontal="right"/>
    </xf>
    <xf numFmtId="0" fontId="19" fillId="0" borderId="43" xfId="1" applyFont="1" applyBorder="1" applyAlignment="1">
      <alignment horizontal="right"/>
    </xf>
    <xf numFmtId="0" fontId="19" fillId="0" borderId="52" xfId="0" applyFont="1" applyBorder="1"/>
    <xf numFmtId="0" fontId="10" fillId="0" borderId="52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20" fillId="0" borderId="57" xfId="1" applyFont="1" applyBorder="1" applyAlignment="1"/>
    <xf numFmtId="10" fontId="19" fillId="0" borderId="23" xfId="0" applyNumberFormat="1" applyFont="1" applyFill="1" applyBorder="1"/>
    <xf numFmtId="0" fontId="19" fillId="0" borderId="64" xfId="0" applyFont="1" applyBorder="1"/>
    <xf numFmtId="0" fontId="10" fillId="0" borderId="63" xfId="1" applyFont="1" applyBorder="1" applyAlignment="1">
      <alignment horizontal="right"/>
    </xf>
    <xf numFmtId="0" fontId="5" fillId="2" borderId="65" xfId="0" applyFont="1" applyFill="1" applyBorder="1"/>
    <xf numFmtId="1" fontId="5" fillId="6" borderId="0" xfId="1" applyNumberFormat="1" applyFont="1" applyFill="1" applyBorder="1"/>
    <xf numFmtId="10" fontId="5" fillId="6" borderId="0" xfId="1" applyNumberFormat="1" applyFont="1" applyFill="1" applyBorder="1"/>
    <xf numFmtId="10" fontId="10" fillId="6" borderId="28" xfId="0" applyNumberFormat="1" applyFont="1" applyFill="1" applyBorder="1"/>
    <xf numFmtId="0" fontId="17" fillId="5" borderId="3" xfId="1" applyFont="1" applyFill="1" applyBorder="1"/>
    <xf numFmtId="0" fontId="21" fillId="5" borderId="4" xfId="1" applyFont="1" applyFill="1" applyBorder="1"/>
    <xf numFmtId="10" fontId="10" fillId="6" borderId="25" xfId="0" applyNumberFormat="1" applyFont="1" applyFill="1" applyBorder="1"/>
    <xf numFmtId="0" fontId="5" fillId="6" borderId="31" xfId="1" applyFont="1" applyFill="1" applyBorder="1"/>
    <xf numFmtId="10" fontId="10" fillId="6" borderId="32" xfId="0" applyNumberFormat="1" applyFont="1" applyFill="1" applyBorder="1"/>
    <xf numFmtId="0" fontId="10" fillId="0" borderId="57" xfId="0" applyFont="1" applyBorder="1"/>
    <xf numFmtId="0" fontId="10" fillId="0" borderId="36" xfId="0" applyFont="1" applyBorder="1"/>
    <xf numFmtId="10" fontId="10" fillId="0" borderId="23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0" fontId="5" fillId="0" borderId="57" xfId="1" applyFont="1" applyBorder="1" applyAlignment="1">
      <alignment horizontal="left"/>
    </xf>
    <xf numFmtId="0" fontId="6" fillId="0" borderId="36" xfId="1" applyFont="1" applyBorder="1" applyAlignment="1">
      <alignment horizontal="right"/>
    </xf>
    <xf numFmtId="0" fontId="19" fillId="0" borderId="40" xfId="1" applyFont="1" applyBorder="1" applyAlignment="1">
      <alignment horizontal="right"/>
    </xf>
    <xf numFmtId="0" fontId="19" fillId="0" borderId="37" xfId="1" applyFont="1" applyBorder="1" applyAlignment="1">
      <alignment horizontal="right"/>
    </xf>
    <xf numFmtId="0" fontId="19" fillId="0" borderId="55" xfId="1" applyFont="1" applyBorder="1" applyAlignment="1">
      <alignment horizontal="left"/>
    </xf>
    <xf numFmtId="0" fontId="5" fillId="0" borderId="33" xfId="1" applyFont="1" applyBorder="1" applyAlignment="1">
      <alignment horizontal="left"/>
    </xf>
    <xf numFmtId="0" fontId="10" fillId="0" borderId="66" xfId="0" applyFont="1" applyBorder="1"/>
    <xf numFmtId="0" fontId="10" fillId="0" borderId="60" xfId="0" applyFont="1" applyBorder="1"/>
    <xf numFmtId="0" fontId="5" fillId="0" borderId="46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10" fontId="6" fillId="0" borderId="0" xfId="1" applyNumberFormat="1" applyFont="1" applyBorder="1" applyAlignment="1">
      <alignment horizontal="center"/>
    </xf>
    <xf numFmtId="0" fontId="10" fillId="2" borderId="58" xfId="0" applyFont="1" applyFill="1" applyBorder="1"/>
    <xf numFmtId="0" fontId="5" fillId="0" borderId="67" xfId="0" applyFont="1" applyBorder="1"/>
    <xf numFmtId="0" fontId="19" fillId="2" borderId="55" xfId="0" applyFont="1" applyFill="1" applyBorder="1"/>
    <xf numFmtId="0" fontId="19" fillId="0" borderId="55" xfId="0" applyFont="1" applyBorder="1"/>
    <xf numFmtId="0" fontId="5" fillId="0" borderId="61" xfId="0" applyFont="1" applyBorder="1"/>
    <xf numFmtId="10" fontId="5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7" fillId="8" borderId="3" xfId="1" applyFont="1" applyFill="1" applyBorder="1"/>
    <xf numFmtId="10" fontId="6" fillId="0" borderId="28" xfId="1" applyNumberFormat="1" applyFont="1" applyBorder="1" applyAlignment="1">
      <alignment horizontal="center"/>
    </xf>
    <xf numFmtId="0" fontId="10" fillId="2" borderId="55" xfId="1" applyFont="1" applyFill="1" applyBorder="1"/>
    <xf numFmtId="0" fontId="19" fillId="0" borderId="57" xfId="1" applyFont="1" applyBorder="1" applyAlignment="1">
      <alignment horizontal="right"/>
    </xf>
    <xf numFmtId="0" fontId="19" fillId="0" borderId="27" xfId="1" applyFont="1" applyBorder="1" applyAlignment="1">
      <alignment horizontal="right"/>
    </xf>
    <xf numFmtId="0" fontId="19" fillId="0" borderId="36" xfId="1" applyFont="1" applyBorder="1" applyAlignment="1">
      <alignment horizontal="left"/>
    </xf>
    <xf numFmtId="0" fontId="25" fillId="0" borderId="36" xfId="1" applyFont="1" applyBorder="1" applyAlignment="1">
      <alignment horizontal="right"/>
    </xf>
    <xf numFmtId="0" fontId="19" fillId="0" borderId="0" xfId="1" applyFont="1" applyBorder="1" applyAlignment="1">
      <alignment horizontal="right"/>
    </xf>
    <xf numFmtId="0" fontId="10" fillId="2" borderId="36" xfId="1" applyFont="1" applyFill="1" applyBorder="1"/>
    <xf numFmtId="10" fontId="10" fillId="0" borderId="68" xfId="0" applyNumberFormat="1" applyFont="1" applyFill="1" applyBorder="1"/>
    <xf numFmtId="0" fontId="10" fillId="2" borderId="58" xfId="1" applyFont="1" applyFill="1" applyBorder="1"/>
    <xf numFmtId="0" fontId="20" fillId="2" borderId="57" xfId="1" applyFont="1" applyFill="1" applyBorder="1"/>
    <xf numFmtId="0" fontId="19" fillId="2" borderId="36" xfId="1" applyFont="1" applyFill="1" applyBorder="1"/>
    <xf numFmtId="0" fontId="19" fillId="0" borderId="36" xfId="0" applyFont="1" applyBorder="1"/>
    <xf numFmtId="0" fontId="20" fillId="2" borderId="33" xfId="1" applyFont="1" applyFill="1" applyBorder="1"/>
    <xf numFmtId="0" fontId="10" fillId="2" borderId="39" xfId="1" applyFont="1" applyFill="1" applyBorder="1"/>
    <xf numFmtId="0" fontId="10" fillId="2" borderId="37" xfId="1" applyFont="1" applyFill="1" applyBorder="1"/>
    <xf numFmtId="10" fontId="10" fillId="0" borderId="32" xfId="0" applyNumberFormat="1" applyFont="1" applyFill="1" applyBorder="1" applyAlignment="1">
      <alignment horizontal="right"/>
    </xf>
    <xf numFmtId="0" fontId="20" fillId="2" borderId="57" xfId="0" applyFont="1" applyFill="1" applyBorder="1"/>
    <xf numFmtId="0" fontId="19" fillId="2" borderId="43" xfId="0" applyFont="1" applyFill="1" applyBorder="1"/>
    <xf numFmtId="0" fontId="19" fillId="0" borderId="43" xfId="0" applyFont="1" applyBorder="1"/>
    <xf numFmtId="0" fontId="17" fillId="4" borderId="3" xfId="1" applyFont="1" applyFill="1" applyBorder="1"/>
    <xf numFmtId="0" fontId="22" fillId="0" borderId="41" xfId="0" applyFont="1" applyBorder="1"/>
    <xf numFmtId="0" fontId="19" fillId="0" borderId="46" xfId="1" applyFont="1" applyBorder="1" applyAlignment="1">
      <alignment horizontal="right"/>
    </xf>
    <xf numFmtId="0" fontId="19" fillId="0" borderId="39" xfId="1" applyFont="1" applyBorder="1" applyAlignment="1">
      <alignment horizontal="left"/>
    </xf>
    <xf numFmtId="0" fontId="5" fillId="0" borderId="48" xfId="0" applyFont="1" applyBorder="1"/>
    <xf numFmtId="10" fontId="5" fillId="0" borderId="3" xfId="0" applyNumberFormat="1" applyFont="1" applyFill="1" applyBorder="1"/>
    <xf numFmtId="0" fontId="5" fillId="0" borderId="27" xfId="0" applyFont="1" applyBorder="1"/>
    <xf numFmtId="0" fontId="0" fillId="0" borderId="0" xfId="0" applyBorder="1"/>
    <xf numFmtId="0" fontId="19" fillId="0" borderId="0" xfId="0" applyFont="1" applyBorder="1" applyAlignment="1">
      <alignment horizontal="left"/>
    </xf>
    <xf numFmtId="0" fontId="19" fillId="0" borderId="39" xfId="0" applyFont="1" applyBorder="1"/>
    <xf numFmtId="0" fontId="10" fillId="0" borderId="69" xfId="1" applyFont="1" applyBorder="1" applyAlignment="1">
      <alignment horizontal="right"/>
    </xf>
    <xf numFmtId="0" fontId="19" fillId="0" borderId="52" xfId="1" applyFont="1" applyBorder="1" applyAlignment="1">
      <alignment horizontal="right"/>
    </xf>
    <xf numFmtId="0" fontId="19" fillId="0" borderId="58" xfId="0" applyFont="1" applyBorder="1"/>
    <xf numFmtId="0" fontId="19" fillId="0" borderId="58" xfId="1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52" xfId="0" applyFont="1" applyBorder="1" applyAlignment="1">
      <alignment horizontal="left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left"/>
    </xf>
    <xf numFmtId="10" fontId="20" fillId="0" borderId="23" xfId="0" applyNumberFormat="1" applyFont="1" applyFill="1" applyBorder="1"/>
    <xf numFmtId="10" fontId="19" fillId="0" borderId="19" xfId="0" applyNumberFormat="1" applyFont="1" applyFill="1" applyBorder="1"/>
    <xf numFmtId="0" fontId="20" fillId="0" borderId="46" xfId="0" applyFont="1" applyBorder="1"/>
    <xf numFmtId="0" fontId="20" fillId="0" borderId="39" xfId="0" applyFont="1" applyBorder="1"/>
    <xf numFmtId="0" fontId="5" fillId="0" borderId="48" xfId="1" applyFont="1" applyBorder="1" applyAlignment="1">
      <alignment horizontal="center"/>
    </xf>
    <xf numFmtId="0" fontId="11" fillId="0" borderId="70" xfId="1" applyFont="1" applyBorder="1" applyAlignment="1">
      <alignment horizontal="left"/>
    </xf>
    <xf numFmtId="0" fontId="6" fillId="2" borderId="35" xfId="1" applyFont="1" applyFill="1" applyBorder="1" applyAlignment="1">
      <alignment horizontal="center"/>
    </xf>
    <xf numFmtId="0" fontId="22" fillId="0" borderId="43" xfId="0" applyFont="1" applyBorder="1"/>
    <xf numFmtId="0" fontId="20" fillId="0" borderId="1" xfId="0" applyFont="1" applyBorder="1"/>
    <xf numFmtId="0" fontId="20" fillId="0" borderId="34" xfId="0" applyFont="1" applyBorder="1"/>
    <xf numFmtId="0" fontId="20" fillId="0" borderId="29" xfId="0" applyFont="1" applyBorder="1"/>
    <xf numFmtId="0" fontId="5" fillId="0" borderId="39" xfId="0" applyFont="1" applyBorder="1"/>
    <xf numFmtId="0" fontId="20" fillId="0" borderId="0" xfId="0" applyFont="1" applyBorder="1"/>
    <xf numFmtId="0" fontId="5" fillId="2" borderId="47" xfId="1" applyFont="1" applyFill="1" applyBorder="1"/>
    <xf numFmtId="0" fontId="27" fillId="9" borderId="4" xfId="1" applyFont="1" applyFill="1" applyBorder="1"/>
    <xf numFmtId="0" fontId="10" fillId="2" borderId="43" xfId="1" applyFont="1" applyFill="1" applyBorder="1" applyAlignment="1">
      <alignment horizontal="right"/>
    </xf>
    <xf numFmtId="0" fontId="20" fillId="2" borderId="36" xfId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0" fontId="19" fillId="0" borderId="36" xfId="1" applyFont="1" applyBorder="1" applyAlignment="1">
      <alignment horizontal="right"/>
    </xf>
    <xf numFmtId="0" fontId="19" fillId="2" borderId="36" xfId="1" applyFont="1" applyFill="1" applyBorder="1" applyAlignment="1">
      <alignment horizontal="right"/>
    </xf>
    <xf numFmtId="0" fontId="28" fillId="0" borderId="0" xfId="0" applyFont="1" applyBorder="1"/>
    <xf numFmtId="10" fontId="20" fillId="0" borderId="2" xfId="0" applyNumberFormat="1" applyFont="1" applyFill="1" applyBorder="1" applyAlignment="1">
      <alignment horizontal="right"/>
    </xf>
    <xf numFmtId="0" fontId="19" fillId="10" borderId="0" xfId="0" applyFont="1" applyFill="1" applyBorder="1" applyAlignment="1">
      <alignment horizontal="left"/>
    </xf>
    <xf numFmtId="0" fontId="10" fillId="10" borderId="0" xfId="1" applyFont="1" applyFill="1" applyBorder="1"/>
    <xf numFmtId="10" fontId="10" fillId="10" borderId="0" xfId="1" applyNumberFormat="1" applyFont="1" applyFill="1" applyBorder="1"/>
    <xf numFmtId="0" fontId="10" fillId="10" borderId="0" xfId="0" applyFont="1" applyFill="1" applyBorder="1"/>
    <xf numFmtId="0" fontId="0" fillId="10" borderId="0" xfId="0" applyFill="1" applyBorder="1"/>
    <xf numFmtId="0" fontId="11" fillId="0" borderId="36" xfId="0" applyFont="1" applyBorder="1"/>
    <xf numFmtId="0" fontId="11" fillId="0" borderId="60" xfId="0" applyFont="1" applyBorder="1"/>
    <xf numFmtId="0" fontId="6" fillId="0" borderId="53" xfId="1" applyFont="1" applyBorder="1" applyAlignment="1">
      <alignment horizontal="center"/>
    </xf>
    <xf numFmtId="10" fontId="10" fillId="0" borderId="37" xfId="0" applyNumberFormat="1" applyFont="1" applyFill="1" applyBorder="1"/>
    <xf numFmtId="10" fontId="10" fillId="0" borderId="58" xfId="0" applyNumberFormat="1" applyFont="1" applyFill="1" applyBorder="1"/>
    <xf numFmtId="0" fontId="20" fillId="0" borderId="0" xfId="1" applyFont="1" applyBorder="1" applyAlignment="1">
      <alignment horizontal="center"/>
    </xf>
    <xf numFmtId="0" fontId="19" fillId="0" borderId="43" xfId="0" applyFont="1" applyBorder="1" applyAlignment="1">
      <alignment horizontal="right"/>
    </xf>
    <xf numFmtId="0" fontId="19" fillId="0" borderId="39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0" fillId="0" borderId="44" xfId="0" applyFont="1" applyBorder="1"/>
    <xf numFmtId="0" fontId="11" fillId="0" borderId="70" xfId="0" applyFont="1" applyBorder="1"/>
    <xf numFmtId="0" fontId="5" fillId="2" borderId="35" xfId="0" applyFont="1" applyFill="1" applyBorder="1"/>
    <xf numFmtId="0" fontId="4" fillId="0" borderId="47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10" fontId="6" fillId="0" borderId="5" xfId="1" applyNumberFormat="1" applyFont="1" applyBorder="1" applyAlignment="1">
      <alignment horizontal="center"/>
    </xf>
    <xf numFmtId="0" fontId="25" fillId="0" borderId="39" xfId="1" applyFont="1" applyBorder="1" applyAlignment="1">
      <alignment horizontal="right"/>
    </xf>
    <xf numFmtId="0" fontId="10" fillId="0" borderId="58" xfId="0" applyFont="1" applyFill="1" applyBorder="1"/>
    <xf numFmtId="0" fontId="10" fillId="0" borderId="27" xfId="0" applyFont="1" applyBorder="1"/>
    <xf numFmtId="0" fontId="10" fillId="0" borderId="28" xfId="0" applyFont="1" applyBorder="1"/>
    <xf numFmtId="0" fontId="20" fillId="0" borderId="57" xfId="0" applyFont="1" applyFill="1" applyBorder="1"/>
    <xf numFmtId="0" fontId="10" fillId="0" borderId="33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9" fillId="0" borderId="35" xfId="0" applyFont="1" applyFill="1" applyBorder="1" applyAlignment="1">
      <alignment horizontal="left"/>
    </xf>
    <xf numFmtId="0" fontId="19" fillId="0" borderId="35" xfId="0" applyFont="1" applyBorder="1" applyAlignment="1">
      <alignment horizontal="right"/>
    </xf>
    <xf numFmtId="0" fontId="19" fillId="2" borderId="35" xfId="0" applyFont="1" applyFill="1" applyBorder="1" applyAlignment="1">
      <alignment horizontal="right"/>
    </xf>
    <xf numFmtId="0" fontId="20" fillId="0" borderId="47" xfId="0" applyFont="1" applyFill="1" applyBorder="1" applyAlignment="1">
      <alignment horizontal="left"/>
    </xf>
    <xf numFmtId="0" fontId="20" fillId="0" borderId="41" xfId="0" applyFont="1" applyBorder="1" applyAlignment="1">
      <alignment horizontal="right"/>
    </xf>
    <xf numFmtId="0" fontId="19" fillId="0" borderId="52" xfId="0" applyFont="1" applyFill="1" applyBorder="1" applyAlignment="1">
      <alignment horizontal="left"/>
    </xf>
    <xf numFmtId="0" fontId="19" fillId="0" borderId="52" xfId="0" applyFont="1" applyBorder="1" applyAlignment="1">
      <alignment horizontal="right"/>
    </xf>
    <xf numFmtId="0" fontId="19" fillId="0" borderId="37" xfId="0" applyFont="1" applyFill="1" applyBorder="1" applyAlignment="1">
      <alignment horizontal="left"/>
    </xf>
    <xf numFmtId="0" fontId="19" fillId="0" borderId="37" xfId="0" applyFont="1" applyBorder="1" applyAlignment="1">
      <alignment horizontal="right"/>
    </xf>
    <xf numFmtId="0" fontId="19" fillId="0" borderId="58" xfId="0" applyFont="1" applyFill="1" applyBorder="1" applyAlignment="1">
      <alignment horizontal="left"/>
    </xf>
    <xf numFmtId="0" fontId="19" fillId="0" borderId="58" xfId="0" applyFont="1" applyBorder="1" applyAlignment="1">
      <alignment horizontal="right"/>
    </xf>
    <xf numFmtId="0" fontId="20" fillId="0" borderId="33" xfId="0" applyFont="1" applyFill="1" applyBorder="1" applyAlignment="1">
      <alignment horizontal="left"/>
    </xf>
    <xf numFmtId="0" fontId="20" fillId="0" borderId="35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0" fontId="11" fillId="0" borderId="37" xfId="0" applyFont="1" applyFill="1" applyBorder="1"/>
    <xf numFmtId="0" fontId="10" fillId="0" borderId="47" xfId="0" applyFont="1" applyFill="1" applyBorder="1"/>
    <xf numFmtId="0" fontId="10" fillId="0" borderId="41" xfId="0" applyFont="1" applyFill="1" applyBorder="1"/>
    <xf numFmtId="0" fontId="11" fillId="0" borderId="41" xfId="0" applyFont="1" applyFill="1" applyBorder="1"/>
    <xf numFmtId="0" fontId="19" fillId="0" borderId="42" xfId="0" applyFont="1" applyBorder="1"/>
    <xf numFmtId="0" fontId="19" fillId="0" borderId="54" xfId="0" applyFont="1" applyBorder="1"/>
    <xf numFmtId="0" fontId="5" fillId="0" borderId="47" xfId="0" applyFont="1" applyFill="1" applyBorder="1"/>
    <xf numFmtId="0" fontId="5" fillId="0" borderId="0" xfId="0" applyFont="1" applyFill="1" applyBorder="1"/>
    <xf numFmtId="0" fontId="19" fillId="0" borderId="33" xfId="1" applyFont="1" applyBorder="1" applyAlignment="1">
      <alignment horizontal="right"/>
    </xf>
    <xf numFmtId="0" fontId="19" fillId="0" borderId="35" xfId="1" applyFont="1" applyBorder="1" applyAlignment="1">
      <alignment horizontal="right"/>
    </xf>
    <xf numFmtId="0" fontId="19" fillId="0" borderId="35" xfId="1" applyFont="1" applyBorder="1" applyAlignment="1">
      <alignment horizontal="left"/>
    </xf>
    <xf numFmtId="0" fontId="25" fillId="0" borderId="35" xfId="1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15" fillId="0" borderId="0" xfId="0" applyFont="1" applyBorder="1"/>
    <xf numFmtId="0" fontId="20" fillId="0" borderId="0" xfId="0" applyFont="1" applyFill="1" applyBorder="1"/>
    <xf numFmtId="0" fontId="5" fillId="0" borderId="0" xfId="0" applyFont="1" applyBorder="1" applyAlignment="1">
      <alignment horizontal="right"/>
    </xf>
    <xf numFmtId="0" fontId="19" fillId="0" borderId="38" xfId="1" applyFont="1" applyBorder="1" applyAlignment="1">
      <alignment horizontal="right"/>
    </xf>
    <xf numFmtId="0" fontId="19" fillId="0" borderId="38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0" fillId="0" borderId="48" xfId="0" applyFont="1" applyBorder="1"/>
    <xf numFmtId="10" fontId="20" fillId="0" borderId="0" xfId="0" applyNumberFormat="1" applyFont="1" applyFill="1" applyBorder="1"/>
    <xf numFmtId="0" fontId="6" fillId="0" borderId="33" xfId="1" applyFont="1" applyBorder="1" applyAlignment="1">
      <alignment horizontal="center"/>
    </xf>
    <xf numFmtId="10" fontId="19" fillId="0" borderId="2" xfId="0" applyNumberFormat="1" applyFont="1" applyFill="1" applyBorder="1"/>
    <xf numFmtId="10" fontId="10" fillId="0" borderId="0" xfId="0" applyNumberFormat="1" applyFont="1" applyFill="1" applyBorder="1" applyAlignment="1">
      <alignment horizontal="right"/>
    </xf>
    <xf numFmtId="0" fontId="5" fillId="2" borderId="33" xfId="1" applyFont="1" applyFill="1" applyBorder="1"/>
    <xf numFmtId="0" fontId="7" fillId="0" borderId="0" xfId="1" applyFont="1"/>
    <xf numFmtId="0" fontId="29" fillId="0" borderId="0" xfId="1" applyFont="1"/>
    <xf numFmtId="0" fontId="29" fillId="6" borderId="22" xfId="1" applyFont="1" applyFill="1" applyBorder="1" applyAlignment="1"/>
    <xf numFmtId="0" fontId="29" fillId="6" borderId="27" xfId="1" applyFont="1" applyFill="1" applyBorder="1" applyAlignment="1"/>
    <xf numFmtId="0" fontId="9" fillId="6" borderId="17" xfId="1" applyFont="1" applyFill="1" applyBorder="1" applyAlignment="1">
      <alignment horizontal="center"/>
    </xf>
    <xf numFmtId="0" fontId="9" fillId="6" borderId="28" xfId="1" applyFont="1" applyFill="1" applyBorder="1" applyAlignment="1">
      <alignment horizontal="center"/>
    </xf>
    <xf numFmtId="0" fontId="9" fillId="6" borderId="17" xfId="0" applyFont="1" applyFill="1" applyBorder="1" applyAlignment="1">
      <alignment horizontal="left" shrinkToFit="1"/>
    </xf>
    <xf numFmtId="0" fontId="9" fillId="6" borderId="29" xfId="1" applyFont="1" applyFill="1" applyBorder="1" applyAlignment="1"/>
    <xf numFmtId="0" fontId="9" fillId="6" borderId="0" xfId="1" applyFont="1" applyFill="1" applyBorder="1" applyAlignment="1">
      <alignment horizontal="center"/>
    </xf>
    <xf numFmtId="0" fontId="9" fillId="6" borderId="24" xfId="1" applyFont="1" applyFill="1" applyBorder="1" applyAlignment="1">
      <alignment horizontal="center"/>
    </xf>
    <xf numFmtId="0" fontId="9" fillId="6" borderId="25" xfId="1" applyFont="1" applyFill="1" applyBorder="1" applyAlignment="1">
      <alignment horizontal="center"/>
    </xf>
    <xf numFmtId="0" fontId="9" fillId="6" borderId="24" xfId="0" applyFont="1" applyFill="1" applyBorder="1"/>
    <xf numFmtId="0" fontId="5" fillId="11" borderId="11" xfId="1" applyFont="1" applyFill="1" applyBorder="1" applyAlignment="1">
      <alignment horizontal="left"/>
    </xf>
    <xf numFmtId="0" fontId="5" fillId="11" borderId="38" xfId="1" applyFont="1" applyFill="1" applyBorder="1" applyAlignment="1">
      <alignment horizontal="left"/>
    </xf>
    <xf numFmtId="0" fontId="5" fillId="11" borderId="64" xfId="1" applyFont="1" applyFill="1" applyBorder="1" applyAlignment="1">
      <alignment horizontal="left"/>
    </xf>
    <xf numFmtId="3" fontId="9" fillId="11" borderId="37" xfId="1" applyNumberFormat="1" applyFont="1" applyFill="1" applyBorder="1"/>
    <xf numFmtId="3" fontId="29" fillId="11" borderId="71" xfId="1" applyNumberFormat="1" applyFont="1" applyFill="1" applyBorder="1"/>
    <xf numFmtId="0" fontId="10" fillId="11" borderId="12" xfId="0" applyFont="1" applyFill="1" applyBorder="1"/>
    <xf numFmtId="0" fontId="11" fillId="2" borderId="29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11" fillId="2" borderId="63" xfId="1" applyFont="1" applyFill="1" applyBorder="1" applyAlignment="1">
      <alignment horizontal="left"/>
    </xf>
    <xf numFmtId="3" fontId="29" fillId="0" borderId="39" xfId="1" applyNumberFormat="1" applyFont="1" applyBorder="1"/>
    <xf numFmtId="3" fontId="29" fillId="0" borderId="72" xfId="1" applyNumberFormat="1" applyFont="1" applyBorder="1"/>
    <xf numFmtId="0" fontId="10" fillId="0" borderId="16" xfId="0" applyFont="1" applyBorder="1"/>
    <xf numFmtId="0" fontId="11" fillId="2" borderId="6" xfId="1" applyFont="1" applyFill="1" applyBorder="1" applyAlignment="1">
      <alignment horizontal="left"/>
    </xf>
    <xf numFmtId="0" fontId="11" fillId="2" borderId="51" xfId="1" applyFont="1" applyFill="1" applyBorder="1" applyAlignment="1">
      <alignment horizontal="left"/>
    </xf>
    <xf numFmtId="0" fontId="11" fillId="2" borderId="56" xfId="1" applyFont="1" applyFill="1" applyBorder="1" applyAlignment="1">
      <alignment horizontal="left"/>
    </xf>
    <xf numFmtId="3" fontId="29" fillId="0" borderId="52" xfId="1" applyNumberFormat="1" applyFont="1" applyBorder="1"/>
    <xf numFmtId="0" fontId="11" fillId="2" borderId="11" xfId="1" applyFont="1" applyFill="1" applyBorder="1" applyAlignment="1">
      <alignment horizontal="left"/>
    </xf>
    <xf numFmtId="0" fontId="11" fillId="2" borderId="38" xfId="1" applyFont="1" applyFill="1" applyBorder="1" applyAlignment="1">
      <alignment horizontal="left"/>
    </xf>
    <xf numFmtId="0" fontId="11" fillId="2" borderId="64" xfId="1" applyFont="1" applyFill="1" applyBorder="1" applyAlignment="1">
      <alignment horizontal="left"/>
    </xf>
    <xf numFmtId="3" fontId="29" fillId="0" borderId="37" xfId="1" applyNumberFormat="1" applyFont="1" applyBorder="1"/>
    <xf numFmtId="3" fontId="29" fillId="2" borderId="37" xfId="1" applyNumberFormat="1" applyFont="1" applyFill="1" applyBorder="1"/>
    <xf numFmtId="0" fontId="11" fillId="2" borderId="18" xfId="1" applyFont="1" applyFill="1" applyBorder="1" applyAlignment="1">
      <alignment horizontal="left"/>
    </xf>
    <xf numFmtId="0" fontId="11" fillId="2" borderId="73" xfId="1" applyFont="1" applyFill="1" applyBorder="1" applyAlignment="1">
      <alignment horizontal="left"/>
    </xf>
    <xf numFmtId="0" fontId="11" fillId="2" borderId="74" xfId="1" applyFont="1" applyFill="1" applyBorder="1" applyAlignment="1">
      <alignment horizontal="left"/>
    </xf>
    <xf numFmtId="3" fontId="29" fillId="0" borderId="58" xfId="1" applyNumberFormat="1" applyFont="1" applyBorder="1"/>
    <xf numFmtId="0" fontId="11" fillId="2" borderId="18" xfId="1" applyFont="1" applyFill="1" applyBorder="1" applyAlignment="1">
      <alignment horizontal="left"/>
    </xf>
    <xf numFmtId="0" fontId="11" fillId="2" borderId="73" xfId="1" applyFont="1" applyFill="1" applyBorder="1" applyAlignment="1">
      <alignment horizontal="left"/>
    </xf>
    <xf numFmtId="0" fontId="11" fillId="2" borderId="74" xfId="1" applyFont="1" applyFill="1" applyBorder="1" applyAlignment="1">
      <alignment horizontal="left"/>
    </xf>
    <xf numFmtId="3" fontId="29" fillId="2" borderId="58" xfId="1" applyNumberFormat="1" applyFont="1" applyFill="1" applyBorder="1"/>
    <xf numFmtId="0" fontId="10" fillId="11" borderId="38" xfId="1" applyFont="1" applyFill="1" applyBorder="1" applyAlignment="1">
      <alignment horizontal="left"/>
    </xf>
    <xf numFmtId="0" fontId="10" fillId="11" borderId="64" xfId="1" applyFont="1" applyFill="1" applyBorder="1" applyAlignment="1">
      <alignment horizontal="left"/>
    </xf>
    <xf numFmtId="3" fontId="29" fillId="11" borderId="37" xfId="1" applyNumberFormat="1" applyFont="1" applyFill="1" applyBorder="1"/>
    <xf numFmtId="0" fontId="11" fillId="2" borderId="11" xfId="1" applyFont="1" applyFill="1" applyBorder="1" applyAlignment="1">
      <alignment horizontal="left"/>
    </xf>
    <xf numFmtId="0" fontId="11" fillId="2" borderId="38" xfId="1" applyFont="1" applyFill="1" applyBorder="1" applyAlignment="1">
      <alignment horizontal="left"/>
    </xf>
    <xf numFmtId="0" fontId="11" fillId="2" borderId="64" xfId="1" applyFont="1" applyFill="1" applyBorder="1" applyAlignment="1">
      <alignment horizontal="left"/>
    </xf>
    <xf numFmtId="0" fontId="11" fillId="2" borderId="30" xfId="1" applyFont="1" applyFill="1" applyBorder="1" applyAlignment="1">
      <alignment horizontal="left"/>
    </xf>
    <xf numFmtId="0" fontId="11" fillId="2" borderId="31" xfId="1" applyFont="1" applyFill="1" applyBorder="1" applyAlignment="1">
      <alignment horizontal="left"/>
    </xf>
    <xf numFmtId="0" fontId="11" fillId="2" borderId="75" xfId="1" applyFont="1" applyFill="1" applyBorder="1" applyAlignment="1">
      <alignment horizontal="left"/>
    </xf>
    <xf numFmtId="3" fontId="29" fillId="0" borderId="41" xfId="1" applyNumberFormat="1" applyFont="1" applyBorder="1"/>
    <xf numFmtId="0" fontId="10" fillId="0" borderId="5" xfId="0" applyFont="1" applyBorder="1"/>
    <xf numFmtId="0" fontId="9" fillId="12" borderId="1" xfId="1" applyFont="1" applyFill="1" applyBorder="1" applyAlignment="1">
      <alignment horizontal="left"/>
    </xf>
    <xf numFmtId="0" fontId="9" fillId="12" borderId="34" xfId="1" applyFont="1" applyFill="1" applyBorder="1" applyAlignment="1">
      <alignment horizontal="left"/>
    </xf>
    <xf numFmtId="3" fontId="9" fillId="12" borderId="3" xfId="1" applyNumberFormat="1" applyFont="1" applyFill="1" applyBorder="1"/>
    <xf numFmtId="10" fontId="5" fillId="11" borderId="3" xfId="0" applyNumberFormat="1" applyFont="1" applyFill="1" applyBorder="1"/>
    <xf numFmtId="3" fontId="29" fillId="2" borderId="52" xfId="1" applyNumberFormat="1" applyFont="1" applyFill="1" applyBorder="1"/>
    <xf numFmtId="0" fontId="11" fillId="2" borderId="6" xfId="1" applyFont="1" applyFill="1" applyBorder="1" applyAlignment="1">
      <alignment horizontal="left"/>
    </xf>
    <xf numFmtId="0" fontId="11" fillId="2" borderId="51" xfId="1" applyFont="1" applyFill="1" applyBorder="1" applyAlignment="1">
      <alignment horizontal="left"/>
    </xf>
    <xf numFmtId="0" fontId="11" fillId="0" borderId="66" xfId="1" applyFont="1" applyBorder="1" applyAlignment="1">
      <alignment horizontal="left"/>
    </xf>
    <xf numFmtId="0" fontId="11" fillId="0" borderId="69" xfId="1" applyFont="1" applyBorder="1" applyAlignment="1">
      <alignment horizontal="left"/>
    </xf>
    <xf numFmtId="3" fontId="29" fillId="2" borderId="41" xfId="1" applyNumberFormat="1" applyFont="1" applyFill="1" applyBorder="1"/>
    <xf numFmtId="3" fontId="29" fillId="2" borderId="5" xfId="1" applyNumberFormat="1" applyFont="1" applyFill="1" applyBorder="1"/>
    <xf numFmtId="0" fontId="9" fillId="11" borderId="1" xfId="1" applyFont="1" applyFill="1" applyBorder="1"/>
    <xf numFmtId="0" fontId="9" fillId="11" borderId="34" xfId="1" applyFont="1" applyFill="1" applyBorder="1"/>
    <xf numFmtId="3" fontId="9" fillId="11" borderId="3" xfId="1" applyNumberFormat="1" applyFont="1" applyFill="1" applyBorder="1"/>
    <xf numFmtId="3" fontId="9" fillId="11" borderId="1" xfId="1" applyNumberFormat="1" applyFont="1" applyFill="1" applyBorder="1"/>
    <xf numFmtId="14" fontId="0" fillId="0" borderId="0" xfId="0" applyNumberFormat="1"/>
    <xf numFmtId="0" fontId="29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7" fillId="0" borderId="0" xfId="0" applyFont="1"/>
    <xf numFmtId="0" fontId="11" fillId="2" borderId="0" xfId="0" applyFont="1" applyFill="1" applyBorder="1" applyAlignment="1">
      <alignment horizontal="left"/>
    </xf>
    <xf numFmtId="0" fontId="29" fillId="6" borderId="22" xfId="0" applyFont="1" applyFill="1" applyBorder="1" applyAlignment="1"/>
    <xf numFmtId="0" fontId="29" fillId="6" borderId="27" xfId="0" applyFont="1" applyFill="1" applyBorder="1" applyAlignment="1"/>
    <xf numFmtId="0" fontId="30" fillId="6" borderId="17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30" fillId="6" borderId="23" xfId="0" applyFont="1" applyFill="1" applyBorder="1" applyAlignment="1">
      <alignment horizontal="center"/>
    </xf>
    <xf numFmtId="0" fontId="9" fillId="6" borderId="30" xfId="0" applyFont="1" applyFill="1" applyBorder="1" applyAlignment="1"/>
    <xf numFmtId="0" fontId="9" fillId="6" borderId="31" xfId="0" applyFont="1" applyFill="1" applyBorder="1" applyAlignment="1">
      <alignment horizontal="center"/>
    </xf>
    <xf numFmtId="0" fontId="30" fillId="6" borderId="65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30" fillId="6" borderId="5" xfId="0" applyFont="1" applyFill="1" applyBorder="1"/>
    <xf numFmtId="0" fontId="4" fillId="11" borderId="1" xfId="0" applyFont="1" applyFill="1" applyBorder="1" applyAlignment="1">
      <alignment horizontal="left"/>
    </xf>
    <xf numFmtId="0" fontId="4" fillId="11" borderId="34" xfId="0" applyFont="1" applyFill="1" applyBorder="1" applyAlignment="1">
      <alignment horizontal="left"/>
    </xf>
    <xf numFmtId="0" fontId="4" fillId="11" borderId="4" xfId="0" applyFont="1" applyFill="1" applyBorder="1" applyAlignment="1">
      <alignment horizontal="left"/>
    </xf>
    <xf numFmtId="0" fontId="9" fillId="11" borderId="3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22" fillId="11" borderId="2" xfId="0" applyFont="1" applyFill="1" applyBorder="1"/>
    <xf numFmtId="0" fontId="11" fillId="2" borderId="11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/>
    </xf>
    <xf numFmtId="0" fontId="11" fillId="2" borderId="64" xfId="0" applyFont="1" applyFill="1" applyBorder="1" applyAlignment="1">
      <alignment horizontal="left"/>
    </xf>
    <xf numFmtId="3" fontId="29" fillId="0" borderId="37" xfId="0" applyNumberFormat="1" applyFont="1" applyBorder="1"/>
    <xf numFmtId="0" fontId="22" fillId="0" borderId="16" xfId="0" applyFont="1" applyBorder="1"/>
    <xf numFmtId="0" fontId="11" fillId="2" borderId="66" xfId="0" applyFont="1" applyFill="1" applyBorder="1" applyAlignment="1"/>
    <xf numFmtId="0" fontId="11" fillId="2" borderId="69" xfId="0" applyFont="1" applyFill="1" applyBorder="1" applyAlignment="1"/>
    <xf numFmtId="0" fontId="11" fillId="2" borderId="60" xfId="0" applyFont="1" applyFill="1" applyBorder="1" applyAlignment="1"/>
    <xf numFmtId="3" fontId="29" fillId="0" borderId="58" xfId="0" applyNumberFormat="1" applyFont="1" applyBorder="1"/>
    <xf numFmtId="0" fontId="6" fillId="11" borderId="1" xfId="0" applyFont="1" applyFill="1" applyBorder="1" applyAlignment="1">
      <alignment horizontal="left"/>
    </xf>
    <xf numFmtId="0" fontId="6" fillId="11" borderId="34" xfId="0" applyFont="1" applyFill="1" applyBorder="1" applyAlignment="1">
      <alignment horizontal="left"/>
    </xf>
    <xf numFmtId="0" fontId="6" fillId="11" borderId="61" xfId="0" applyFont="1" applyFill="1" applyBorder="1" applyAlignment="1">
      <alignment horizontal="left"/>
    </xf>
    <xf numFmtId="3" fontId="29" fillId="11" borderId="35" xfId="0" applyNumberFormat="1" applyFont="1" applyFill="1" applyBorder="1"/>
    <xf numFmtId="3" fontId="29" fillId="11" borderId="48" xfId="0" applyNumberFormat="1" applyFont="1" applyFill="1" applyBorder="1"/>
    <xf numFmtId="3" fontId="29" fillId="2" borderId="37" xfId="0" applyNumberFormat="1" applyFont="1" applyFill="1" applyBorder="1"/>
    <xf numFmtId="0" fontId="11" fillId="2" borderId="11" xfId="0" applyFont="1" applyFill="1" applyBorder="1" applyAlignment="1">
      <alignment horizontal="left"/>
    </xf>
    <xf numFmtId="0" fontId="11" fillId="2" borderId="38" xfId="0" applyFont="1" applyFill="1" applyBorder="1" applyAlignment="1">
      <alignment horizontal="left"/>
    </xf>
    <xf numFmtId="0" fontId="11" fillId="2" borderId="64" xfId="0" applyFont="1" applyFill="1" applyBorder="1" applyAlignment="1">
      <alignment horizontal="left"/>
    </xf>
    <xf numFmtId="3" fontId="29" fillId="0" borderId="37" xfId="0" applyNumberFormat="1" applyFont="1" applyFill="1" applyBorder="1"/>
    <xf numFmtId="0" fontId="22" fillId="2" borderId="16" xfId="0" applyFont="1" applyFill="1" applyBorder="1"/>
    <xf numFmtId="0" fontId="11" fillId="2" borderId="18" xfId="0" applyFont="1" applyFill="1" applyBorder="1" applyAlignment="1">
      <alignment horizontal="left"/>
    </xf>
    <xf numFmtId="0" fontId="11" fillId="2" borderId="73" xfId="0" applyFont="1" applyFill="1" applyBorder="1" applyAlignment="1">
      <alignment horizontal="left"/>
    </xf>
    <xf numFmtId="0" fontId="11" fillId="2" borderId="74" xfId="0" applyFont="1" applyFill="1" applyBorder="1" applyAlignment="1">
      <alignment horizontal="left"/>
    </xf>
    <xf numFmtId="0" fontId="11" fillId="2" borderId="71" xfId="0" applyFont="1" applyFill="1" applyBorder="1" applyAlignment="1">
      <alignment horizontal="left"/>
    </xf>
    <xf numFmtId="0" fontId="11" fillId="2" borderId="70" xfId="0" applyFont="1" applyFill="1" applyBorder="1" applyAlignment="1">
      <alignment horizontal="left"/>
    </xf>
    <xf numFmtId="0" fontId="11" fillId="2" borderId="69" xfId="0" applyFont="1" applyFill="1" applyBorder="1" applyAlignment="1">
      <alignment horizontal="left"/>
    </xf>
    <xf numFmtId="0" fontId="11" fillId="2" borderId="60" xfId="0" applyFont="1" applyFill="1" applyBorder="1" applyAlignment="1">
      <alignment horizontal="left"/>
    </xf>
    <xf numFmtId="0" fontId="9" fillId="12" borderId="1" xfId="0" applyFont="1" applyFill="1" applyBorder="1" applyAlignment="1">
      <alignment horizontal="left"/>
    </xf>
    <xf numFmtId="0" fontId="9" fillId="12" borderId="34" xfId="0" applyFont="1" applyFill="1" applyBorder="1" applyAlignment="1">
      <alignment horizontal="left"/>
    </xf>
    <xf numFmtId="0" fontId="9" fillId="12" borderId="4" xfId="0" applyFont="1" applyFill="1" applyBorder="1" applyAlignment="1">
      <alignment horizontal="left"/>
    </xf>
    <xf numFmtId="3" fontId="9" fillId="12" borderId="3" xfId="0" applyNumberFormat="1" applyFont="1" applyFill="1" applyBorder="1"/>
    <xf numFmtId="3" fontId="9" fillId="12" borderId="1" xfId="0" applyNumberFormat="1" applyFont="1" applyFill="1" applyBorder="1"/>
    <xf numFmtId="10" fontId="5" fillId="12" borderId="2" xfId="0" applyNumberFormat="1" applyFont="1" applyFill="1" applyBorder="1"/>
    <xf numFmtId="0" fontId="25" fillId="0" borderId="1" xfId="0" applyFont="1" applyFill="1" applyBorder="1" applyAlignment="1"/>
    <xf numFmtId="0" fontId="25" fillId="0" borderId="34" xfId="0" applyFont="1" applyFill="1" applyBorder="1" applyAlignment="1"/>
    <xf numFmtId="0" fontId="25" fillId="0" borderId="61" xfId="0" applyFont="1" applyFill="1" applyBorder="1" applyAlignment="1"/>
    <xf numFmtId="3" fontId="29" fillId="0" borderId="35" xfId="0" applyNumberFormat="1" applyFont="1" applyBorder="1"/>
    <xf numFmtId="0" fontId="9" fillId="11" borderId="1" xfId="0" applyFont="1" applyFill="1" applyBorder="1"/>
    <xf numFmtId="0" fontId="9" fillId="11" borderId="34" xfId="0" applyFont="1" applyFill="1" applyBorder="1"/>
    <xf numFmtId="0" fontId="9" fillId="11" borderId="4" xfId="0" applyFont="1" applyFill="1" applyBorder="1"/>
    <xf numFmtId="3" fontId="9" fillId="11" borderId="3" xfId="0" applyNumberFormat="1" applyFont="1" applyFill="1" applyBorder="1"/>
    <xf numFmtId="3" fontId="9" fillId="11" borderId="1" xfId="0" applyNumberFormat="1" applyFont="1" applyFill="1" applyBorder="1"/>
    <xf numFmtId="10" fontId="5" fillId="11" borderId="2" xfId="0" applyNumberFormat="1" applyFont="1" applyFill="1" applyBorder="1"/>
    <xf numFmtId="0" fontId="22" fillId="2" borderId="0" xfId="0" applyFont="1" applyFill="1"/>
    <xf numFmtId="0" fontId="9" fillId="0" borderId="22" xfId="0" applyFont="1" applyFill="1" applyBorder="1"/>
    <xf numFmtId="0" fontId="9" fillId="0" borderId="27" xfId="0" applyFont="1" applyFill="1" applyBorder="1"/>
    <xf numFmtId="0" fontId="9" fillId="0" borderId="28" xfId="0" applyFont="1" applyFill="1" applyBorder="1"/>
    <xf numFmtId="3" fontId="29" fillId="0" borderId="17" xfId="0" applyNumberFormat="1" applyFont="1" applyFill="1" applyBorder="1"/>
    <xf numFmtId="10" fontId="5" fillId="0" borderId="23" xfId="0" applyNumberFormat="1" applyFont="1" applyFill="1" applyBorder="1"/>
    <xf numFmtId="0" fontId="9" fillId="0" borderId="66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3" fontId="29" fillId="0" borderId="20" xfId="0" applyNumberFormat="1" applyFont="1" applyBorder="1"/>
    <xf numFmtId="0" fontId="22" fillId="0" borderId="14" xfId="0" applyFont="1" applyBorder="1"/>
    <xf numFmtId="0" fontId="22" fillId="2" borderId="0" xfId="0" applyFont="1" applyFill="1" applyAlignment="1">
      <alignment horizontal="left"/>
    </xf>
    <xf numFmtId="0" fontId="9" fillId="11" borderId="1" xfId="0" applyFont="1" applyFill="1" applyBorder="1" applyAlignment="1">
      <alignment horizontal="left"/>
    </xf>
    <xf numFmtId="0" fontId="9" fillId="11" borderId="34" xfId="0" applyFont="1" applyFill="1" applyBorder="1" applyAlignment="1">
      <alignment horizontal="left"/>
    </xf>
    <xf numFmtId="0" fontId="9" fillId="11" borderId="4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4" fontId="29" fillId="0" borderId="0" xfId="0" applyNumberFormat="1" applyFont="1"/>
    <xf numFmtId="0" fontId="31" fillId="11" borderId="0" xfId="0" applyFont="1" applyFill="1" applyAlignment="1">
      <alignment vertical="center"/>
    </xf>
    <xf numFmtId="164" fontId="32" fillId="11" borderId="0" xfId="0" applyNumberFormat="1" applyFont="1" applyFill="1" applyAlignment="1">
      <alignment vertical="center"/>
    </xf>
    <xf numFmtId="165" fontId="32" fillId="11" borderId="0" xfId="0" applyNumberFormat="1" applyFont="1" applyFill="1" applyAlignment="1">
      <alignment horizontal="left" vertical="center"/>
    </xf>
    <xf numFmtId="0" fontId="32" fillId="11" borderId="0" xfId="0" applyFont="1" applyFill="1" applyAlignment="1">
      <alignment vertical="center"/>
    </xf>
    <xf numFmtId="0" fontId="32" fillId="11" borderId="0" xfId="0" applyFont="1" applyFill="1" applyAlignment="1">
      <alignment horizontal="right"/>
    </xf>
    <xf numFmtId="164" fontId="32" fillId="11" borderId="0" xfId="0" applyNumberFormat="1" applyFont="1" applyFill="1" applyAlignment="1">
      <alignment horizontal="right"/>
    </xf>
    <xf numFmtId="165" fontId="32" fillId="11" borderId="0" xfId="0" applyNumberFormat="1" applyFont="1" applyFill="1" applyAlignment="1">
      <alignment horizontal="right"/>
    </xf>
    <xf numFmtId="0" fontId="32" fillId="11" borderId="17" xfId="0" applyFont="1" applyFill="1" applyBorder="1" applyAlignment="1">
      <alignment horizontal="center"/>
    </xf>
    <xf numFmtId="164" fontId="32" fillId="11" borderId="57" xfId="0" applyNumberFormat="1" applyFont="1" applyFill="1" applyBorder="1" applyAlignment="1">
      <alignment horizontal="center"/>
    </xf>
    <xf numFmtId="164" fontId="32" fillId="11" borderId="67" xfId="0" applyNumberFormat="1" applyFont="1" applyFill="1" applyBorder="1" applyAlignment="1">
      <alignment horizontal="center"/>
    </xf>
    <xf numFmtId="164" fontId="32" fillId="11" borderId="28" xfId="0" applyNumberFormat="1" applyFont="1" applyFill="1" applyBorder="1" applyAlignment="1">
      <alignment horizontal="center"/>
    </xf>
    <xf numFmtId="165" fontId="32" fillId="11" borderId="67" xfId="0" applyNumberFormat="1" applyFont="1" applyFill="1" applyBorder="1" applyAlignment="1">
      <alignment horizontal="center"/>
    </xf>
    <xf numFmtId="0" fontId="32" fillId="11" borderId="29" xfId="0" applyFont="1" applyFill="1" applyBorder="1" applyAlignment="1">
      <alignment horizontal="center"/>
    </xf>
    <xf numFmtId="0" fontId="32" fillId="11" borderId="0" xfId="0" applyFont="1" applyFill="1" applyAlignment="1">
      <alignment horizontal="center"/>
    </xf>
    <xf numFmtId="49" fontId="33" fillId="11" borderId="65" xfId="0" applyNumberFormat="1" applyFont="1" applyFill="1" applyBorder="1" applyAlignment="1">
      <alignment horizontal="center"/>
    </xf>
    <xf numFmtId="164" fontId="32" fillId="11" borderId="47" xfId="0" applyNumberFormat="1" applyFont="1" applyFill="1" applyBorder="1" applyAlignment="1">
      <alignment horizontal="center"/>
    </xf>
    <xf numFmtId="164" fontId="32" fillId="11" borderId="75" xfId="0" applyNumberFormat="1" applyFont="1" applyFill="1" applyBorder="1" applyAlignment="1">
      <alignment horizontal="center"/>
    </xf>
    <xf numFmtId="164" fontId="32" fillId="11" borderId="32" xfId="0" applyNumberFormat="1" applyFont="1" applyFill="1" applyBorder="1" applyAlignment="1">
      <alignment horizontal="center"/>
    </xf>
    <xf numFmtId="165" fontId="32" fillId="11" borderId="75" xfId="0" applyNumberFormat="1" applyFont="1" applyFill="1" applyBorder="1" applyAlignment="1">
      <alignment horizontal="center"/>
    </xf>
    <xf numFmtId="166" fontId="33" fillId="11" borderId="3" xfId="0" applyNumberFormat="1" applyFont="1" applyFill="1" applyBorder="1"/>
    <xf numFmtId="3" fontId="32" fillId="11" borderId="61" xfId="0" applyNumberFormat="1" applyFont="1" applyFill="1" applyBorder="1"/>
    <xf numFmtId="165" fontId="32" fillId="11" borderId="61" xfId="0" applyNumberFormat="1" applyFont="1" applyFill="1" applyBorder="1"/>
    <xf numFmtId="164" fontId="32" fillId="11" borderId="4" xfId="0" applyNumberFormat="1" applyFont="1" applyFill="1" applyBorder="1"/>
    <xf numFmtId="0" fontId="32" fillId="11" borderId="29" xfId="0" applyFont="1" applyFill="1" applyBorder="1"/>
    <xf numFmtId="0" fontId="32" fillId="11" borderId="0" xfId="0" applyFont="1" applyFill="1"/>
    <xf numFmtId="167" fontId="32" fillId="0" borderId="24" xfId="0" applyNumberFormat="1" applyFont="1" applyBorder="1" applyAlignment="1" applyProtection="1">
      <alignment horizontal="left"/>
      <protection locked="0"/>
    </xf>
    <xf numFmtId="3" fontId="34" fillId="0" borderId="63" xfId="0" applyNumberFormat="1" applyFont="1" applyBorder="1" applyAlignment="1" applyProtection="1">
      <alignment horizontal="right"/>
      <protection locked="0"/>
    </xf>
    <xf numFmtId="3" fontId="32" fillId="0" borderId="67" xfId="0" applyNumberFormat="1" applyFont="1" applyFill="1" applyBorder="1" applyProtection="1">
      <protection locked="0"/>
    </xf>
    <xf numFmtId="165" fontId="32" fillId="11" borderId="67" xfId="0" applyNumberFormat="1" applyFont="1" applyFill="1" applyBorder="1"/>
    <xf numFmtId="164" fontId="32" fillId="0" borderId="28" xfId="0" applyNumberFormat="1" applyFont="1" applyFill="1" applyBorder="1" applyProtection="1">
      <protection locked="0"/>
    </xf>
    <xf numFmtId="3" fontId="32" fillId="0" borderId="63" xfId="0" applyNumberFormat="1" applyFont="1" applyFill="1" applyBorder="1" applyProtection="1">
      <protection locked="0"/>
    </xf>
    <xf numFmtId="165" fontId="32" fillId="11" borderId="63" xfId="0" applyNumberFormat="1" applyFont="1" applyFill="1" applyBorder="1"/>
    <xf numFmtId="164" fontId="32" fillId="0" borderId="25" xfId="0" applyNumberFormat="1" applyFont="1" applyFill="1" applyBorder="1" applyProtection="1">
      <protection locked="0"/>
    </xf>
    <xf numFmtId="3" fontId="32" fillId="0" borderId="63" xfId="0" applyNumberFormat="1" applyFont="1" applyBorder="1" applyAlignment="1" applyProtection="1">
      <alignment horizontal="right"/>
      <protection locked="0"/>
    </xf>
    <xf numFmtId="166" fontId="32" fillId="0" borderId="24" xfId="0" applyNumberFormat="1" applyFont="1" applyFill="1" applyBorder="1" applyProtection="1">
      <protection locked="0"/>
    </xf>
    <xf numFmtId="166" fontId="32" fillId="0" borderId="65" xfId="0" applyNumberFormat="1" applyFont="1" applyFill="1" applyBorder="1" applyProtection="1">
      <protection locked="0"/>
    </xf>
    <xf numFmtId="3" fontId="32" fillId="0" borderId="75" xfId="0" applyNumberFormat="1" applyFont="1" applyFill="1" applyBorder="1" applyProtection="1">
      <protection locked="0"/>
    </xf>
    <xf numFmtId="165" fontId="32" fillId="11" borderId="75" xfId="0" applyNumberFormat="1" applyFont="1" applyFill="1" applyBorder="1"/>
    <xf numFmtId="164" fontId="32" fillId="0" borderId="32" xfId="0" applyNumberFormat="1" applyFont="1" applyFill="1" applyBorder="1" applyProtection="1">
      <protection locked="0"/>
    </xf>
    <xf numFmtId="166" fontId="32" fillId="11" borderId="0" xfId="0" applyNumberFormat="1" applyFont="1" applyFill="1"/>
    <xf numFmtId="3" fontId="32" fillId="11" borderId="0" xfId="0" applyNumberFormat="1" applyFont="1" applyFill="1"/>
    <xf numFmtId="165" fontId="32" fillId="11" borderId="0" xfId="0" applyNumberFormat="1" applyFont="1" applyFill="1"/>
    <xf numFmtId="164" fontId="32" fillId="11" borderId="0" xfId="0" applyNumberFormat="1" applyFont="1" applyFill="1"/>
    <xf numFmtId="3" fontId="32" fillId="11" borderId="67" xfId="0" applyNumberFormat="1" applyFont="1" applyFill="1" applyBorder="1" applyAlignment="1">
      <alignment horizontal="center"/>
    </xf>
    <xf numFmtId="3" fontId="32" fillId="11" borderId="75" xfId="0" applyNumberFormat="1" applyFont="1" applyFill="1" applyBorder="1" applyAlignment="1">
      <alignment horizontal="center"/>
    </xf>
    <xf numFmtId="167" fontId="32" fillId="0" borderId="24" xfId="0" applyNumberFormat="1" applyFont="1" applyBorder="1" applyProtection="1">
      <protection locked="0"/>
    </xf>
    <xf numFmtId="164" fontId="32" fillId="0" borderId="63" xfId="0" applyNumberFormat="1" applyFont="1" applyFill="1" applyBorder="1" applyProtection="1">
      <protection locked="0"/>
    </xf>
    <xf numFmtId="3" fontId="34" fillId="0" borderId="63" xfId="0" applyNumberFormat="1" applyFont="1" applyBorder="1" applyAlignment="1" applyProtection="1">
      <protection locked="0"/>
    </xf>
    <xf numFmtId="166" fontId="32" fillId="0" borderId="24" xfId="0" applyNumberFormat="1" applyFont="1" applyFill="1" applyBorder="1" applyAlignment="1" applyProtection="1">
      <alignment horizontal="left"/>
      <protection locked="0"/>
    </xf>
    <xf numFmtId="3" fontId="32" fillId="0" borderId="63" xfId="0" applyNumberFormat="1" applyFont="1" applyFill="1" applyBorder="1" applyAlignment="1" applyProtection="1">
      <alignment horizontal="right"/>
      <protection locked="0"/>
    </xf>
    <xf numFmtId="3" fontId="32" fillId="0" borderId="63" xfId="0" applyNumberFormat="1" applyFont="1" applyFill="1" applyBorder="1" applyAlignment="1" applyProtection="1">
      <protection locked="0"/>
    </xf>
    <xf numFmtId="3" fontId="34" fillId="0" borderId="63" xfId="0" applyNumberFormat="1" applyFont="1" applyFill="1" applyBorder="1" applyAlignment="1" applyProtection="1">
      <alignment horizontal="right"/>
      <protection locked="0"/>
    </xf>
    <xf numFmtId="0" fontId="32" fillId="0" borderId="63" xfId="0" applyNumberFormat="1" applyFont="1" applyFill="1" applyBorder="1" applyAlignment="1" applyProtection="1">
      <alignment horizontal="right"/>
      <protection locked="0"/>
    </xf>
    <xf numFmtId="164" fontId="32" fillId="0" borderId="75" xfId="0" applyNumberFormat="1" applyFont="1" applyFill="1" applyBorder="1" applyProtection="1">
      <protection locked="0"/>
    </xf>
    <xf numFmtId="166" fontId="32" fillId="11" borderId="0" xfId="0" applyNumberFormat="1" applyFont="1" applyFill="1" applyBorder="1"/>
    <xf numFmtId="164" fontId="32" fillId="11" borderId="0" xfId="0" applyNumberFormat="1" applyFont="1" applyFill="1" applyBorder="1"/>
    <xf numFmtId="165" fontId="32" fillId="11" borderId="0" xfId="0" applyNumberFormat="1" applyFont="1" applyFill="1" applyBorder="1"/>
    <xf numFmtId="164" fontId="32" fillId="11" borderId="34" xfId="0" applyNumberFormat="1" applyFont="1" applyFill="1" applyBorder="1"/>
    <xf numFmtId="0" fontId="32" fillId="11" borderId="0" xfId="0" applyFont="1" applyFill="1" applyBorder="1"/>
    <xf numFmtId="164" fontId="32" fillId="11" borderId="61" xfId="0" applyNumberFormat="1" applyFont="1" applyFill="1" applyBorder="1" applyProtection="1"/>
    <xf numFmtId="165" fontId="32" fillId="11" borderId="61" xfId="0" applyNumberFormat="1" applyFont="1" applyFill="1" applyBorder="1" applyProtection="1"/>
    <xf numFmtId="164" fontId="32" fillId="11" borderId="4" xfId="0" applyNumberFormat="1" applyFont="1" applyFill="1" applyBorder="1" applyProtection="1"/>
    <xf numFmtId="166" fontId="33" fillId="11" borderId="65" xfId="0" applyNumberFormat="1" applyFont="1" applyFill="1" applyBorder="1"/>
    <xf numFmtId="164" fontId="32" fillId="11" borderId="75" xfId="0" applyNumberFormat="1" applyFont="1" applyFill="1" applyBorder="1" applyProtection="1"/>
    <xf numFmtId="165" fontId="32" fillId="11" borderId="75" xfId="0" applyNumberFormat="1" applyFont="1" applyFill="1" applyBorder="1" applyProtection="1"/>
    <xf numFmtId="164" fontId="32" fillId="11" borderId="32" xfId="0" applyNumberFormat="1" applyFont="1" applyFill="1" applyBorder="1" applyProtection="1"/>
    <xf numFmtId="166" fontId="33" fillId="11" borderId="76" xfId="0" applyNumberFormat="1" applyFont="1" applyFill="1" applyBorder="1"/>
    <xf numFmtId="164" fontId="32" fillId="0" borderId="77" xfId="0" applyNumberFormat="1" applyFont="1" applyFill="1" applyBorder="1" applyProtection="1">
      <protection locked="0"/>
    </xf>
    <xf numFmtId="165" fontId="32" fillId="11" borderId="77" xfId="0" applyNumberFormat="1" applyFont="1" applyFill="1" applyBorder="1"/>
    <xf numFmtId="164" fontId="32" fillId="0" borderId="78" xfId="0" applyNumberFormat="1" applyFont="1" applyFill="1" applyBorder="1" applyProtection="1">
      <protection locked="0"/>
    </xf>
    <xf numFmtId="166" fontId="33" fillId="11" borderId="79" xfId="0" applyNumberFormat="1" applyFont="1" applyFill="1" applyBorder="1"/>
    <xf numFmtId="164" fontId="32" fillId="0" borderId="80" xfId="0" applyNumberFormat="1" applyFont="1" applyFill="1" applyBorder="1" applyProtection="1">
      <protection locked="0"/>
    </xf>
    <xf numFmtId="165" fontId="32" fillId="11" borderId="80" xfId="0" applyNumberFormat="1" applyFont="1" applyFill="1" applyBorder="1"/>
    <xf numFmtId="164" fontId="32" fillId="0" borderId="81" xfId="0" applyNumberFormat="1" applyFont="1" applyFill="1" applyBorder="1" applyProtection="1">
      <protection locked="0"/>
    </xf>
    <xf numFmtId="165" fontId="32" fillId="11" borderId="0" xfId="0" applyNumberFormat="1" applyFont="1" applyFill="1" applyAlignment="1">
      <alignment vertical="center"/>
    </xf>
    <xf numFmtId="164" fontId="32" fillId="11" borderId="61" xfId="0" applyNumberFormat="1" applyFont="1" applyFill="1" applyBorder="1"/>
    <xf numFmtId="166" fontId="32" fillId="0" borderId="17" xfId="0" applyNumberFormat="1" applyFont="1" applyFill="1" applyBorder="1" applyProtection="1">
      <protection locked="0"/>
    </xf>
    <xf numFmtId="3" fontId="32" fillId="0" borderId="46" xfId="0" applyNumberFormat="1" applyFont="1" applyFill="1" applyBorder="1" applyAlignment="1">
      <alignment horizontal="right"/>
    </xf>
    <xf numFmtId="164" fontId="32" fillId="0" borderId="67" xfId="0" applyNumberFormat="1" applyFont="1" applyFill="1" applyBorder="1" applyProtection="1">
      <protection locked="0"/>
    </xf>
    <xf numFmtId="166" fontId="32" fillId="11" borderId="82" xfId="0" applyNumberFormat="1" applyFont="1" applyFill="1" applyBorder="1"/>
    <xf numFmtId="3" fontId="32" fillId="11" borderId="42" xfId="0" applyNumberFormat="1" applyFont="1" applyFill="1" applyBorder="1"/>
    <xf numFmtId="164" fontId="32" fillId="11" borderId="59" xfId="0" applyNumberFormat="1" applyFont="1" applyFill="1" applyBorder="1"/>
    <xf numFmtId="164" fontId="32" fillId="11" borderId="68" xfId="0" applyNumberFormat="1" applyFont="1" applyFill="1" applyBorder="1"/>
    <xf numFmtId="165" fontId="32" fillId="11" borderId="68" xfId="0" applyNumberFormat="1" applyFont="1" applyFill="1" applyBorder="1"/>
    <xf numFmtId="164" fontId="32" fillId="11" borderId="10" xfId="0" applyNumberFormat="1" applyFont="1" applyFill="1" applyBorder="1"/>
    <xf numFmtId="166" fontId="32" fillId="0" borderId="29" xfId="0" applyNumberFormat="1" applyFont="1" applyFill="1" applyBorder="1"/>
    <xf numFmtId="164" fontId="32" fillId="0" borderId="63" xfId="0" applyNumberFormat="1" applyFont="1" applyFill="1" applyBorder="1" applyAlignment="1">
      <alignment horizontal="right"/>
    </xf>
    <xf numFmtId="164" fontId="32" fillId="0" borderId="25" xfId="0" applyNumberFormat="1" applyFont="1" applyFill="1" applyBorder="1"/>
    <xf numFmtId="165" fontId="32" fillId="11" borderId="25" xfId="0" applyNumberFormat="1" applyFont="1" applyFill="1" applyBorder="1"/>
    <xf numFmtId="166" fontId="32" fillId="0" borderId="29" xfId="0" applyNumberFormat="1" applyFont="1" applyFill="1" applyBorder="1" applyProtection="1">
      <protection locked="0"/>
    </xf>
    <xf numFmtId="3" fontId="32" fillId="0" borderId="46" xfId="0" applyNumberFormat="1" applyFont="1" applyFill="1" applyBorder="1" applyAlignment="1" applyProtection="1">
      <alignment horizontal="right"/>
      <protection locked="0"/>
    </xf>
    <xf numFmtId="164" fontId="32" fillId="0" borderId="63" xfId="0" applyNumberFormat="1" applyFont="1" applyFill="1" applyBorder="1" applyAlignment="1" applyProtection="1">
      <alignment horizontal="right"/>
      <protection locked="0"/>
    </xf>
    <xf numFmtId="164" fontId="32" fillId="0" borderId="0" xfId="0" applyNumberFormat="1" applyFont="1" applyFill="1" applyBorder="1" applyProtection="1">
      <protection locked="0"/>
    </xf>
    <xf numFmtId="166" fontId="32" fillId="11" borderId="11" xfId="0" applyNumberFormat="1" applyFont="1" applyFill="1" applyBorder="1"/>
    <xf numFmtId="3" fontId="32" fillId="11" borderId="40" xfId="0" applyNumberFormat="1" applyFont="1" applyFill="1" applyBorder="1" applyAlignment="1">
      <alignment horizontal="right"/>
    </xf>
    <xf numFmtId="164" fontId="32" fillId="11" borderId="64" xfId="0" applyNumberFormat="1" applyFont="1" applyFill="1" applyBorder="1" applyAlignment="1">
      <alignment horizontal="right"/>
    </xf>
    <xf numFmtId="164" fontId="32" fillId="11" borderId="13" xfId="0" applyNumberFormat="1" applyFont="1" applyFill="1" applyBorder="1"/>
    <xf numFmtId="165" fontId="32" fillId="11" borderId="13" xfId="0" applyNumberFormat="1" applyFont="1" applyFill="1" applyBorder="1"/>
    <xf numFmtId="164" fontId="35" fillId="0" borderId="25" xfId="0" applyNumberFormat="1" applyFont="1" applyFill="1" applyBorder="1" applyProtection="1">
      <protection locked="0"/>
    </xf>
    <xf numFmtId="49" fontId="32" fillId="0" borderId="29" xfId="0" applyNumberFormat="1" applyFont="1" applyBorder="1" applyProtection="1">
      <protection locked="0"/>
    </xf>
    <xf numFmtId="3" fontId="32" fillId="0" borderId="46" xfId="0" applyNumberFormat="1" applyFont="1" applyBorder="1" applyAlignment="1" applyProtection="1">
      <alignment horizontal="right"/>
      <protection locked="0"/>
    </xf>
    <xf numFmtId="168" fontId="32" fillId="0" borderId="63" xfId="0" applyNumberFormat="1" applyFont="1" applyBorder="1" applyAlignment="1" applyProtection="1">
      <alignment horizontal="right"/>
      <protection locked="0"/>
    </xf>
    <xf numFmtId="166" fontId="32" fillId="0" borderId="30" xfId="0" applyNumberFormat="1" applyFont="1" applyFill="1" applyBorder="1" applyProtection="1">
      <protection locked="0"/>
    </xf>
    <xf numFmtId="3" fontId="32" fillId="0" borderId="47" xfId="0" applyNumberFormat="1" applyFont="1" applyFill="1" applyBorder="1" applyAlignment="1" applyProtection="1">
      <alignment horizontal="right"/>
      <protection locked="0"/>
    </xf>
    <xf numFmtId="166" fontId="32" fillId="0" borderId="0" xfId="0" applyNumberFormat="1" applyFont="1" applyFill="1" applyBorder="1"/>
    <xf numFmtId="3" fontId="32" fillId="0" borderId="0" xfId="0" applyNumberFormat="1" applyFont="1" applyFill="1" applyBorder="1"/>
    <xf numFmtId="164" fontId="32" fillId="0" borderId="0" xfId="0" applyNumberFormat="1" applyFont="1" applyFill="1" applyBorder="1"/>
    <xf numFmtId="3" fontId="32" fillId="11" borderId="61" xfId="0" applyNumberFormat="1" applyFont="1" applyFill="1" applyBorder="1" applyProtection="1"/>
    <xf numFmtId="0" fontId="10" fillId="0" borderId="0" xfId="3" applyFont="1" applyFill="1" applyAlignment="1">
      <alignment horizontal="right"/>
    </xf>
    <xf numFmtId="0" fontId="1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9" fillId="0" borderId="0" xfId="3" applyFont="1" applyAlignment="1">
      <alignment horizontal="right"/>
    </xf>
    <xf numFmtId="0" fontId="29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1" fillId="0" borderId="0" xfId="3"/>
    <xf numFmtId="0" fontId="5" fillId="0" borderId="1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11" borderId="34" xfId="3" applyFont="1" applyFill="1" applyBorder="1" applyAlignment="1">
      <alignment horizontal="center"/>
    </xf>
    <xf numFmtId="0" fontId="5" fillId="11" borderId="61" xfId="3" applyFont="1" applyFill="1" applyBorder="1" applyAlignment="1">
      <alignment horizontal="center"/>
    </xf>
    <xf numFmtId="0" fontId="5" fillId="11" borderId="34" xfId="3" applyFont="1" applyFill="1" applyBorder="1" applyAlignment="1">
      <alignment horizontal="center"/>
    </xf>
    <xf numFmtId="0" fontId="5" fillId="13" borderId="48" xfId="3" applyFont="1" applyFill="1" applyBorder="1" applyAlignment="1">
      <alignment horizontal="center"/>
    </xf>
    <xf numFmtId="0" fontId="5" fillId="13" borderId="34" xfId="3" applyFont="1" applyFill="1" applyBorder="1" applyAlignment="1">
      <alignment horizontal="center"/>
    </xf>
    <xf numFmtId="0" fontId="5" fillId="13" borderId="4" xfId="3" applyFont="1" applyFill="1" applyBorder="1" applyAlignment="1">
      <alignment horizontal="center"/>
    </xf>
    <xf numFmtId="0" fontId="5" fillId="6" borderId="34" xfId="3" applyFont="1" applyFill="1" applyBorder="1" applyAlignment="1">
      <alignment horizontal="right"/>
    </xf>
    <xf numFmtId="0" fontId="5" fillId="11" borderId="34" xfId="3" applyFont="1" applyFill="1" applyBorder="1" applyAlignment="1">
      <alignment horizontal="right"/>
    </xf>
    <xf numFmtId="0" fontId="5" fillId="14" borderId="34" xfId="3" applyFont="1" applyFill="1" applyBorder="1" applyAlignment="1">
      <alignment horizontal="center"/>
    </xf>
    <xf numFmtId="0" fontId="5" fillId="14" borderId="4" xfId="3" applyFont="1" applyFill="1" applyBorder="1" applyAlignment="1">
      <alignment horizontal="center"/>
    </xf>
    <xf numFmtId="0" fontId="22" fillId="0" borderId="22" xfId="3" applyFont="1" applyBorder="1" applyAlignment="1">
      <alignment horizontal="right"/>
    </xf>
    <xf numFmtId="49" fontId="5" fillId="0" borderId="17" xfId="3" applyNumberFormat="1" applyFont="1" applyBorder="1" applyAlignment="1">
      <alignment horizontal="right"/>
    </xf>
    <xf numFmtId="49" fontId="10" fillId="0" borderId="0" xfId="3" applyNumberFormat="1" applyFont="1" applyBorder="1" applyAlignment="1">
      <alignment horizontal="right"/>
    </xf>
    <xf numFmtId="0" fontId="10" fillId="0" borderId="25" xfId="3" applyFont="1" applyBorder="1" applyAlignment="1">
      <alignment horizontal="right"/>
    </xf>
    <xf numFmtId="169" fontId="5" fillId="0" borderId="29" xfId="3" applyNumberFormat="1" applyFont="1" applyBorder="1" applyAlignment="1">
      <alignment horizontal="right"/>
    </xf>
    <xf numFmtId="169" fontId="10" fillId="0" borderId="25" xfId="3" applyNumberFormat="1" applyFont="1" applyBorder="1" applyAlignment="1">
      <alignment horizontal="right"/>
    </xf>
    <xf numFmtId="169" fontId="22" fillId="0" borderId="17" xfId="3" applyNumberFormat="1" applyFont="1" applyBorder="1" applyAlignment="1">
      <alignment horizontal="left"/>
    </xf>
    <xf numFmtId="0" fontId="10" fillId="0" borderId="29" xfId="3" applyFont="1" applyBorder="1" applyAlignment="1">
      <alignment horizontal="right"/>
    </xf>
    <xf numFmtId="169" fontId="5" fillId="0" borderId="0" xfId="3" applyNumberFormat="1" applyFont="1" applyBorder="1" applyAlignment="1">
      <alignment horizontal="right"/>
    </xf>
    <xf numFmtId="169" fontId="5" fillId="0" borderId="25" xfId="3" applyNumberFormat="1" applyFont="1" applyBorder="1" applyAlignment="1">
      <alignment horizontal="right"/>
    </xf>
    <xf numFmtId="0" fontId="5" fillId="0" borderId="24" xfId="3" applyFont="1" applyBorder="1" applyAlignment="1">
      <alignment horizontal="right"/>
    </xf>
    <xf numFmtId="169" fontId="11" fillId="0" borderId="0" xfId="3" applyNumberFormat="1" applyFont="1" applyBorder="1" applyAlignment="1">
      <alignment horizontal="right"/>
    </xf>
    <xf numFmtId="169" fontId="22" fillId="0" borderId="24" xfId="3" applyNumberFormat="1" applyFont="1" applyBorder="1" applyAlignment="1">
      <alignment horizontal="right"/>
    </xf>
    <xf numFmtId="169" fontId="36" fillId="0" borderId="25" xfId="3" applyNumberFormat="1" applyFont="1" applyBorder="1" applyAlignment="1">
      <alignment horizontal="right"/>
    </xf>
    <xf numFmtId="49" fontId="37" fillId="0" borderId="3" xfId="3" applyNumberFormat="1" applyFont="1" applyBorder="1" applyAlignment="1">
      <alignment horizontal="right"/>
    </xf>
    <xf numFmtId="0" fontId="38" fillId="0" borderId="34" xfId="3" applyFont="1" applyBorder="1" applyAlignment="1">
      <alignment horizontal="right"/>
    </xf>
    <xf numFmtId="0" fontId="38" fillId="0" borderId="4" xfId="3" applyFont="1" applyBorder="1" applyAlignment="1">
      <alignment horizontal="right"/>
    </xf>
    <xf numFmtId="169" fontId="37" fillId="0" borderId="1" xfId="3" applyNumberFormat="1" applyFont="1" applyBorder="1" applyAlignment="1">
      <alignment horizontal="right"/>
    </xf>
    <xf numFmtId="169" fontId="36" fillId="0" borderId="4" xfId="3" applyNumberFormat="1" applyFont="1" applyBorder="1" applyAlignment="1">
      <alignment horizontal="right"/>
    </xf>
    <xf numFmtId="169" fontId="39" fillId="0" borderId="34" xfId="3" applyNumberFormat="1" applyFont="1" applyBorder="1" applyAlignment="1">
      <alignment horizontal="right"/>
    </xf>
    <xf numFmtId="0" fontId="38" fillId="0" borderId="1" xfId="3" applyFont="1" applyBorder="1" applyAlignment="1">
      <alignment horizontal="right"/>
    </xf>
    <xf numFmtId="169" fontId="37" fillId="0" borderId="34" xfId="3" applyNumberFormat="1" applyFont="1" applyBorder="1" applyAlignment="1">
      <alignment horizontal="right"/>
    </xf>
    <xf numFmtId="0" fontId="22" fillId="0" borderId="29" xfId="3" applyFont="1" applyBorder="1" applyAlignment="1">
      <alignment horizontal="right"/>
    </xf>
    <xf numFmtId="0" fontId="5" fillId="0" borderId="29" xfId="3" applyFont="1" applyBorder="1" applyAlignment="1">
      <alignment horizontal="left"/>
    </xf>
    <xf numFmtId="169" fontId="10" fillId="0" borderId="29" xfId="3" applyNumberFormat="1" applyFont="1" applyBorder="1" applyAlignment="1">
      <alignment horizontal="right"/>
    </xf>
    <xf numFmtId="169" fontId="10" fillId="0" borderId="0" xfId="3" applyNumberFormat="1" applyFont="1" applyBorder="1" applyAlignment="1">
      <alignment horizontal="right"/>
    </xf>
    <xf numFmtId="49" fontId="10" fillId="0" borderId="65" xfId="3" applyNumberFormat="1" applyFont="1" applyBorder="1" applyAlignment="1">
      <alignment horizontal="right"/>
    </xf>
    <xf numFmtId="0" fontId="10" fillId="0" borderId="29" xfId="3" applyFont="1" applyBorder="1" applyAlignment="1">
      <alignment horizontal="left"/>
    </xf>
    <xf numFmtId="169" fontId="39" fillId="0" borderId="3" xfId="3" applyNumberFormat="1" applyFont="1" applyBorder="1" applyAlignment="1">
      <alignment horizontal="right"/>
    </xf>
    <xf numFmtId="0" fontId="5" fillId="0" borderId="22" xfId="3" applyFont="1" applyBorder="1" applyAlignment="1">
      <alignment horizontal="left"/>
    </xf>
    <xf numFmtId="0" fontId="10" fillId="0" borderId="28" xfId="3" applyFont="1" applyBorder="1" applyAlignment="1">
      <alignment horizontal="right"/>
    </xf>
    <xf numFmtId="169" fontId="10" fillId="0" borderId="22" xfId="3" applyNumberFormat="1" applyFont="1" applyBorder="1" applyAlignment="1">
      <alignment horizontal="right"/>
    </xf>
    <xf numFmtId="169" fontId="10" fillId="0" borderId="28" xfId="3" applyNumberFormat="1" applyFont="1" applyBorder="1" applyAlignment="1">
      <alignment horizontal="right"/>
    </xf>
    <xf numFmtId="169" fontId="10" fillId="0" borderId="27" xfId="3" applyNumberFormat="1" applyFont="1" applyBorder="1" applyAlignment="1">
      <alignment horizontal="right"/>
    </xf>
    <xf numFmtId="0" fontId="10" fillId="0" borderId="22" xfId="3" applyFont="1" applyBorder="1" applyAlignment="1">
      <alignment horizontal="right"/>
    </xf>
    <xf numFmtId="0" fontId="22" fillId="0" borderId="30" xfId="3" applyFont="1" applyBorder="1" applyAlignment="1">
      <alignment horizontal="right"/>
    </xf>
    <xf numFmtId="0" fontId="10" fillId="0" borderId="30" xfId="3" applyFont="1" applyBorder="1" applyAlignment="1">
      <alignment horizontal="left"/>
    </xf>
    <xf numFmtId="0" fontId="10" fillId="0" borderId="32" xfId="3" applyFont="1" applyBorder="1" applyAlignment="1">
      <alignment horizontal="right"/>
    </xf>
    <xf numFmtId="169" fontId="10" fillId="0" borderId="30" xfId="3" applyNumberFormat="1" applyFont="1" applyBorder="1" applyAlignment="1">
      <alignment horizontal="right"/>
    </xf>
    <xf numFmtId="169" fontId="10" fillId="0" borderId="32" xfId="3" applyNumberFormat="1" applyFont="1" applyBorder="1" applyAlignment="1">
      <alignment horizontal="right"/>
    </xf>
    <xf numFmtId="169" fontId="10" fillId="0" borderId="31" xfId="3" applyNumberFormat="1" applyFont="1" applyBorder="1" applyAlignment="1">
      <alignment horizontal="right"/>
    </xf>
    <xf numFmtId="0" fontId="10" fillId="0" borderId="30" xfId="3" applyFont="1" applyBorder="1" applyAlignment="1">
      <alignment horizontal="right"/>
    </xf>
    <xf numFmtId="0" fontId="40" fillId="0" borderId="29" xfId="3" applyFont="1" applyBorder="1" applyAlignment="1">
      <alignment horizontal="right"/>
    </xf>
    <xf numFmtId="49" fontId="5" fillId="0" borderId="24" xfId="3" applyNumberFormat="1" applyFont="1" applyBorder="1" applyAlignment="1">
      <alignment horizontal="right"/>
    </xf>
    <xf numFmtId="3" fontId="20" fillId="0" borderId="27" xfId="3" applyNumberFormat="1" applyFont="1" applyBorder="1"/>
    <xf numFmtId="3" fontId="10" fillId="0" borderId="27" xfId="3" applyNumberFormat="1" applyFont="1" applyBorder="1"/>
    <xf numFmtId="169" fontId="10" fillId="0" borderId="17" xfId="3" applyNumberFormat="1" applyFont="1" applyBorder="1" applyAlignment="1">
      <alignment horizontal="right"/>
    </xf>
    <xf numFmtId="169" fontId="19" fillId="0" borderId="25" xfId="3" applyNumberFormat="1" applyFont="1" applyBorder="1" applyAlignment="1">
      <alignment horizontal="right"/>
    </xf>
    <xf numFmtId="49" fontId="37" fillId="0" borderId="24" xfId="3" applyNumberFormat="1" applyFont="1" applyBorder="1" applyAlignment="1">
      <alignment horizontal="right"/>
    </xf>
    <xf numFmtId="169" fontId="39" fillId="0" borderId="0" xfId="3" applyNumberFormat="1" applyFont="1" applyBorder="1" applyAlignment="1">
      <alignment horizontal="right"/>
    </xf>
    <xf numFmtId="0" fontId="5" fillId="0" borderId="29" xfId="3" applyFont="1" applyBorder="1" applyAlignment="1">
      <alignment horizontal="right"/>
    </xf>
    <xf numFmtId="169" fontId="41" fillId="0" borderId="29" xfId="3" applyNumberFormat="1" applyFont="1" applyBorder="1" applyAlignment="1">
      <alignment horizontal="right"/>
    </xf>
    <xf numFmtId="169" fontId="4" fillId="0" borderId="0" xfId="3" applyNumberFormat="1" applyFont="1" applyBorder="1" applyAlignment="1">
      <alignment horizontal="right"/>
    </xf>
    <xf numFmtId="49" fontId="37" fillId="0" borderId="0" xfId="3" applyNumberFormat="1" applyFont="1" applyBorder="1" applyAlignment="1">
      <alignment horizontal="right"/>
    </xf>
    <xf numFmtId="0" fontId="38" fillId="0" borderId="29" xfId="3" applyFont="1" applyBorder="1" applyAlignment="1">
      <alignment horizontal="right"/>
    </xf>
    <xf numFmtId="0" fontId="38" fillId="0" borderId="25" xfId="3" applyFont="1" applyBorder="1" applyAlignment="1">
      <alignment horizontal="right"/>
    </xf>
    <xf numFmtId="169" fontId="37" fillId="0" borderId="0" xfId="3" applyNumberFormat="1" applyFont="1" applyBorder="1" applyAlignment="1">
      <alignment horizontal="right"/>
    </xf>
    <xf numFmtId="169" fontId="36" fillId="0" borderId="0" xfId="3" applyNumberFormat="1" applyFont="1" applyBorder="1" applyAlignment="1">
      <alignment horizontal="right"/>
    </xf>
    <xf numFmtId="169" fontId="37" fillId="0" borderId="24" xfId="3" applyNumberFormat="1" applyFont="1" applyBorder="1" applyAlignment="1">
      <alignment horizontal="right"/>
    </xf>
    <xf numFmtId="0" fontId="38" fillId="0" borderId="0" xfId="3" applyFont="1" applyBorder="1" applyAlignment="1">
      <alignment horizontal="right"/>
    </xf>
    <xf numFmtId="169" fontId="37" fillId="0" borderId="29" xfId="3" applyNumberFormat="1" applyFont="1" applyBorder="1" applyAlignment="1">
      <alignment horizontal="right"/>
    </xf>
    <xf numFmtId="169" fontId="36" fillId="0" borderId="17" xfId="3" applyNumberFormat="1" applyFont="1" applyBorder="1" applyAlignment="1">
      <alignment horizontal="right"/>
    </xf>
    <xf numFmtId="0" fontId="5" fillId="0" borderId="30" xfId="3" applyFont="1" applyBorder="1" applyAlignment="1">
      <alignment horizontal="right"/>
    </xf>
    <xf numFmtId="49" fontId="5" fillId="0" borderId="31" xfId="3" applyNumberFormat="1" applyFont="1" applyBorder="1" applyAlignment="1">
      <alignment horizontal="right"/>
    </xf>
    <xf numFmtId="169" fontId="5" fillId="0" borderId="30" xfId="3" applyNumberFormat="1" applyFont="1" applyBorder="1" applyAlignment="1">
      <alignment horizontal="right"/>
    </xf>
    <xf numFmtId="169" fontId="36" fillId="0" borderId="31" xfId="3" applyNumberFormat="1" applyFont="1" applyBorder="1" applyAlignment="1">
      <alignment horizontal="right"/>
    </xf>
    <xf numFmtId="169" fontId="5" fillId="0" borderId="65" xfId="3" applyNumberFormat="1" applyFont="1" applyBorder="1" applyAlignment="1">
      <alignment horizontal="right"/>
    </xf>
    <xf numFmtId="0" fontId="10" fillId="0" borderId="31" xfId="3" applyFont="1" applyBorder="1" applyAlignment="1">
      <alignment horizontal="right"/>
    </xf>
    <xf numFmtId="169" fontId="41" fillId="0" borderId="65" xfId="3" applyNumberFormat="1" applyFont="1" applyBorder="1" applyAlignment="1">
      <alignment horizontal="right"/>
    </xf>
    <xf numFmtId="0" fontId="10" fillId="0" borderId="22" xfId="3" applyFont="1" applyBorder="1"/>
    <xf numFmtId="0" fontId="10" fillId="0" borderId="27" xfId="3" applyFont="1" applyBorder="1"/>
    <xf numFmtId="0" fontId="23" fillId="0" borderId="27" xfId="3" applyFont="1" applyBorder="1"/>
    <xf numFmtId="0" fontId="10" fillId="0" borderId="28" xfId="3" applyFont="1" applyBorder="1"/>
    <xf numFmtId="0" fontId="10" fillId="0" borderId="30" xfId="3" applyFont="1" applyBorder="1"/>
    <xf numFmtId="0" fontId="10" fillId="0" borderId="31" xfId="3" applyFont="1" applyBorder="1"/>
    <xf numFmtId="0" fontId="23" fillId="0" borderId="31" xfId="3" applyFont="1" applyBorder="1"/>
    <xf numFmtId="0" fontId="10" fillId="0" borderId="32" xfId="3" applyFont="1" applyBorder="1"/>
    <xf numFmtId="169" fontId="23" fillId="0" borderId="31" xfId="3" applyNumberFormat="1" applyFont="1" applyBorder="1"/>
    <xf numFmtId="0" fontId="10" fillId="0" borderId="31" xfId="3" applyFont="1" applyBorder="1" applyAlignment="1">
      <alignment horizontal="left"/>
    </xf>
    <xf numFmtId="169" fontId="23" fillId="0" borderId="30" xfId="3" applyNumberFormat="1" applyFont="1" applyBorder="1"/>
    <xf numFmtId="0" fontId="10" fillId="0" borderId="0" xfId="3" applyFont="1"/>
    <xf numFmtId="0" fontId="42" fillId="0" borderId="0" xfId="3" applyFont="1"/>
  </cellXfs>
  <cellStyles count="4">
    <cellStyle name="Normální" xfId="0" builtinId="0"/>
    <cellStyle name="Normální 2" xfId="2"/>
    <cellStyle name="Normální 3" xfId="3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28</xdr:row>
      <xdr:rowOff>171450</xdr:rowOff>
    </xdr:from>
    <xdr:to>
      <xdr:col>5</xdr:col>
      <xdr:colOff>400050</xdr:colOff>
      <xdr:row>29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86150" y="6943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323850</xdr:colOff>
      <xdr:row>31</xdr:row>
      <xdr:rowOff>171450</xdr:rowOff>
    </xdr:from>
    <xdr:to>
      <xdr:col>5</xdr:col>
      <xdr:colOff>400050</xdr:colOff>
      <xdr:row>32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86150" y="7562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31</xdr:row>
      <xdr:rowOff>171450</xdr:rowOff>
    </xdr:from>
    <xdr:to>
      <xdr:col>6</xdr:col>
      <xdr:colOff>400050</xdr:colOff>
      <xdr:row>32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43425" y="7562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28</xdr:row>
      <xdr:rowOff>171450</xdr:rowOff>
    </xdr:from>
    <xdr:to>
      <xdr:col>6</xdr:col>
      <xdr:colOff>400050</xdr:colOff>
      <xdr:row>29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43425" y="6943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28</xdr:row>
      <xdr:rowOff>171450</xdr:rowOff>
    </xdr:from>
    <xdr:to>
      <xdr:col>6</xdr:col>
      <xdr:colOff>400050</xdr:colOff>
      <xdr:row>29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543425" y="6943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95250</xdr:rowOff>
    </xdr:from>
    <xdr:to>
      <xdr:col>0</xdr:col>
      <xdr:colOff>1590675</xdr:colOff>
      <xdr:row>1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57175" y="95250"/>
          <a:ext cx="13335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sociální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104775</xdr:rowOff>
    </xdr:from>
    <xdr:to>
      <xdr:col>0</xdr:col>
      <xdr:colOff>2457450</xdr:colOff>
      <xdr:row>1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23850" y="104775"/>
          <a:ext cx="21336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rezerv a rozvoje</a:t>
          </a:r>
        </a:p>
      </xdr:txBody>
    </xdr:sp>
    <xdr:clientData/>
  </xdr:twoCellAnchor>
  <xdr:twoCellAnchor>
    <xdr:from>
      <xdr:col>0</xdr:col>
      <xdr:colOff>323850</xdr:colOff>
      <xdr:row>0</xdr:row>
      <xdr:rowOff>104775</xdr:rowOff>
    </xdr:from>
    <xdr:to>
      <xdr:col>0</xdr:col>
      <xdr:colOff>2457450</xdr:colOff>
      <xdr:row>1</xdr:row>
      <xdr:rowOff>47625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23850" y="104775"/>
          <a:ext cx="21336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rezerv a rozvoje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Dokumenty_\Rozbor%20hospoda&#345;en&#237;\Rok%202013\B&#345;ezen\B&#345;ez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ové data"/>
      <sheetName val="Výdaje"/>
      <sheetName val="Příjmy"/>
      <sheetName val="Graf"/>
      <sheetName val="Web (2)"/>
    </sheetNames>
    <sheetDataSet>
      <sheetData sheetId="0">
        <row r="14">
          <cell r="F14">
            <v>-1518</v>
          </cell>
          <cell r="G14">
            <v>-379</v>
          </cell>
        </row>
        <row r="15">
          <cell r="F15">
            <v>127454</v>
          </cell>
          <cell r="G15">
            <v>25598</v>
          </cell>
        </row>
        <row r="25">
          <cell r="F25">
            <v>1100</v>
          </cell>
          <cell r="G25">
            <v>167</v>
          </cell>
        </row>
        <row r="26">
          <cell r="F26">
            <v>1400</v>
          </cell>
          <cell r="G26">
            <v>531</v>
          </cell>
        </row>
        <row r="27">
          <cell r="F27">
            <v>1000</v>
          </cell>
          <cell r="G27">
            <v>444</v>
          </cell>
        </row>
        <row r="28">
          <cell r="F28">
            <v>1000</v>
          </cell>
          <cell r="G28">
            <v>378</v>
          </cell>
        </row>
        <row r="29">
          <cell r="F29">
            <v>0</v>
          </cell>
          <cell r="G29">
            <v>0</v>
          </cell>
        </row>
        <row r="31">
          <cell r="F31">
            <v>0</v>
          </cell>
          <cell r="G31">
            <v>0</v>
          </cell>
        </row>
        <row r="37">
          <cell r="F37">
            <v>2</v>
          </cell>
          <cell r="G37">
            <v>0</v>
          </cell>
        </row>
        <row r="38">
          <cell r="F38">
            <v>50</v>
          </cell>
          <cell r="G38">
            <v>7</v>
          </cell>
        </row>
        <row r="39">
          <cell r="F39">
            <v>0</v>
          </cell>
          <cell r="G39">
            <v>2</v>
          </cell>
        </row>
        <row r="42">
          <cell r="F42">
            <v>0</v>
          </cell>
          <cell r="G42">
            <v>0</v>
          </cell>
        </row>
        <row r="49">
          <cell r="F49">
            <v>900</v>
          </cell>
          <cell r="G49">
            <v>900</v>
          </cell>
        </row>
        <row r="72">
          <cell r="F72">
            <v>772</v>
          </cell>
          <cell r="G72">
            <v>0</v>
          </cell>
        </row>
        <row r="75">
          <cell r="F75">
            <v>120</v>
          </cell>
          <cell r="G75">
            <v>14</v>
          </cell>
        </row>
        <row r="77">
          <cell r="F77">
            <v>0</v>
          </cell>
          <cell r="G77">
            <v>0</v>
          </cell>
        </row>
        <row r="96">
          <cell r="F96">
            <v>1518</v>
          </cell>
          <cell r="G96">
            <v>557</v>
          </cell>
        </row>
        <row r="109">
          <cell r="F109">
            <v>150</v>
          </cell>
          <cell r="G109">
            <v>70</v>
          </cell>
        </row>
        <row r="115">
          <cell r="F115">
            <v>100</v>
          </cell>
          <cell r="G115">
            <v>44</v>
          </cell>
        </row>
        <row r="116">
          <cell r="F116">
            <v>0</v>
          </cell>
          <cell r="G116">
            <v>2</v>
          </cell>
        </row>
        <row r="117">
          <cell r="F117">
            <v>0</v>
          </cell>
          <cell r="G117">
            <v>2</v>
          </cell>
        </row>
        <row r="126">
          <cell r="F126">
            <v>150</v>
          </cell>
          <cell r="G126">
            <v>19</v>
          </cell>
        </row>
        <row r="132">
          <cell r="F132">
            <v>50</v>
          </cell>
          <cell r="G132">
            <v>0</v>
          </cell>
        </row>
        <row r="133">
          <cell r="F133">
            <v>0</v>
          </cell>
          <cell r="G133">
            <v>0</v>
          </cell>
        </row>
        <row r="146">
          <cell r="F146">
            <v>70</v>
          </cell>
          <cell r="G146">
            <v>18</v>
          </cell>
        </row>
        <row r="147">
          <cell r="F147">
            <v>0</v>
          </cell>
          <cell r="G147">
            <v>0</v>
          </cell>
        </row>
        <row r="150">
          <cell r="F150">
            <v>530</v>
          </cell>
          <cell r="G150">
            <v>25</v>
          </cell>
        </row>
        <row r="151">
          <cell r="F151">
            <v>0</v>
          </cell>
          <cell r="G151">
            <v>25</v>
          </cell>
        </row>
        <row r="152">
          <cell r="F152">
            <v>0</v>
          </cell>
          <cell r="G152">
            <v>0</v>
          </cell>
        </row>
        <row r="155">
          <cell r="F155">
            <v>50</v>
          </cell>
          <cell r="G155">
            <v>38</v>
          </cell>
        </row>
        <row r="156">
          <cell r="F156">
            <v>400</v>
          </cell>
          <cell r="G156">
            <v>140</v>
          </cell>
        </row>
        <row r="157">
          <cell r="F157">
            <v>0</v>
          </cell>
          <cell r="G157">
            <v>0</v>
          </cell>
        </row>
        <row r="159">
          <cell r="F159">
            <v>2</v>
          </cell>
          <cell r="G159">
            <v>0</v>
          </cell>
        </row>
        <row r="160">
          <cell r="F160">
            <v>0</v>
          </cell>
          <cell r="G160">
            <v>1</v>
          </cell>
        </row>
        <row r="162">
          <cell r="F162">
            <v>112</v>
          </cell>
          <cell r="G162">
            <v>76</v>
          </cell>
        </row>
        <row r="163">
          <cell r="F163">
            <v>1500</v>
          </cell>
          <cell r="G163">
            <v>380</v>
          </cell>
        </row>
        <row r="181">
          <cell r="F181">
            <v>587</v>
          </cell>
          <cell r="G181">
            <v>11</v>
          </cell>
        </row>
        <row r="191">
          <cell r="F191">
            <v>1966</v>
          </cell>
          <cell r="G191">
            <v>254</v>
          </cell>
        </row>
        <row r="212">
          <cell r="F212">
            <v>1277</v>
          </cell>
          <cell r="G212">
            <v>111</v>
          </cell>
        </row>
        <row r="231">
          <cell r="F231">
            <v>1209</v>
          </cell>
          <cell r="G231">
            <v>374</v>
          </cell>
        </row>
        <row r="240">
          <cell r="F240">
            <v>165</v>
          </cell>
          <cell r="G240">
            <v>36</v>
          </cell>
        </row>
        <row r="255">
          <cell r="F255">
            <v>1866</v>
          </cell>
          <cell r="G255">
            <v>721</v>
          </cell>
        </row>
        <row r="285">
          <cell r="F285">
            <v>0</v>
          </cell>
          <cell r="G285">
            <v>0</v>
          </cell>
        </row>
        <row r="289">
          <cell r="F289">
            <v>29597</v>
          </cell>
          <cell r="G289">
            <v>655</v>
          </cell>
        </row>
        <row r="297">
          <cell r="F297">
            <v>0</v>
          </cell>
          <cell r="G297">
            <v>0</v>
          </cell>
        </row>
        <row r="298">
          <cell r="F298">
            <v>50</v>
          </cell>
          <cell r="G298">
            <v>22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0</v>
          </cell>
        </row>
        <row r="311">
          <cell r="F311">
            <v>0</v>
          </cell>
          <cell r="G311">
            <v>11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0</v>
          </cell>
        </row>
        <row r="314">
          <cell r="F314">
            <v>3500</v>
          </cell>
          <cell r="G314">
            <v>2056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0</v>
          </cell>
        </row>
        <row r="318">
          <cell r="F318">
            <v>0</v>
          </cell>
          <cell r="G318">
            <v>0</v>
          </cell>
        </row>
        <row r="326">
          <cell r="F326">
            <v>250</v>
          </cell>
          <cell r="G326">
            <v>22</v>
          </cell>
        </row>
        <row r="334">
          <cell r="F334">
            <v>15000</v>
          </cell>
          <cell r="G334">
            <v>3605</v>
          </cell>
        </row>
        <row r="347">
          <cell r="F347">
            <v>800</v>
          </cell>
          <cell r="G347">
            <v>0</v>
          </cell>
        </row>
        <row r="351">
          <cell r="F351">
            <v>400</v>
          </cell>
          <cell r="G351">
            <v>0</v>
          </cell>
        </row>
        <row r="355">
          <cell r="F355">
            <v>0</v>
          </cell>
          <cell r="G355">
            <v>0</v>
          </cell>
        </row>
        <row r="358">
          <cell r="F358">
            <v>150</v>
          </cell>
          <cell r="G358">
            <v>23</v>
          </cell>
        </row>
        <row r="360">
          <cell r="F360">
            <v>210</v>
          </cell>
          <cell r="G360">
            <v>48</v>
          </cell>
        </row>
        <row r="365">
          <cell r="F365">
            <v>5070</v>
          </cell>
          <cell r="G365">
            <v>759</v>
          </cell>
        </row>
        <row r="367">
          <cell r="F367">
            <v>180</v>
          </cell>
          <cell r="G367">
            <v>60</v>
          </cell>
        </row>
        <row r="369">
          <cell r="F369">
            <v>8000</v>
          </cell>
          <cell r="G369">
            <v>1959</v>
          </cell>
        </row>
        <row r="379">
          <cell r="F379">
            <v>12980</v>
          </cell>
          <cell r="G379">
            <v>129</v>
          </cell>
        </row>
        <row r="386">
          <cell r="F386">
            <v>0</v>
          </cell>
          <cell r="G386">
            <v>0</v>
          </cell>
        </row>
        <row r="410">
          <cell r="F410">
            <v>370</v>
          </cell>
          <cell r="G410">
            <v>8</v>
          </cell>
        </row>
        <row r="419">
          <cell r="F419">
            <v>0</v>
          </cell>
          <cell r="G419">
            <v>1</v>
          </cell>
        </row>
        <row r="421">
          <cell r="F421">
            <v>0</v>
          </cell>
          <cell r="G421">
            <v>0</v>
          </cell>
        </row>
        <row r="428">
          <cell r="F428">
            <v>60</v>
          </cell>
          <cell r="G428">
            <v>15</v>
          </cell>
        </row>
        <row r="436">
          <cell r="F436">
            <v>800</v>
          </cell>
          <cell r="G436">
            <v>170</v>
          </cell>
        </row>
        <row r="442">
          <cell r="F442">
            <v>0</v>
          </cell>
          <cell r="G442">
            <v>0</v>
          </cell>
        </row>
        <row r="443">
          <cell r="F443">
            <v>60</v>
          </cell>
          <cell r="G443">
            <v>23</v>
          </cell>
        </row>
        <row r="444">
          <cell r="F444">
            <v>40</v>
          </cell>
          <cell r="G444">
            <v>9</v>
          </cell>
        </row>
        <row r="445">
          <cell r="F445">
            <v>0</v>
          </cell>
          <cell r="G445">
            <v>51</v>
          </cell>
        </row>
        <row r="453">
          <cell r="F453">
            <v>100</v>
          </cell>
          <cell r="G453">
            <v>0</v>
          </cell>
        </row>
        <row r="458">
          <cell r="F458">
            <v>350</v>
          </cell>
          <cell r="G458">
            <v>19</v>
          </cell>
        </row>
        <row r="463">
          <cell r="F463">
            <v>140</v>
          </cell>
          <cell r="G463">
            <v>0</v>
          </cell>
        </row>
        <row r="466">
          <cell r="F466">
            <v>360</v>
          </cell>
          <cell r="G466">
            <v>63</v>
          </cell>
        </row>
        <row r="472">
          <cell r="F472">
            <v>30</v>
          </cell>
          <cell r="G472">
            <v>0</v>
          </cell>
        </row>
        <row r="473">
          <cell r="F473">
            <v>50</v>
          </cell>
          <cell r="G473">
            <v>11</v>
          </cell>
        </row>
        <row r="491">
          <cell r="F491">
            <v>591</v>
          </cell>
          <cell r="G491">
            <v>76</v>
          </cell>
        </row>
        <row r="500">
          <cell r="F500">
            <v>377</v>
          </cell>
          <cell r="G500">
            <v>434</v>
          </cell>
        </row>
        <row r="527">
          <cell r="F527">
            <v>4129</v>
          </cell>
          <cell r="G527">
            <v>642</v>
          </cell>
        </row>
        <row r="531">
          <cell r="F531">
            <v>0</v>
          </cell>
          <cell r="G531">
            <v>10</v>
          </cell>
        </row>
        <row r="538">
          <cell r="F538">
            <v>0</v>
          </cell>
          <cell r="G538">
            <v>0</v>
          </cell>
        </row>
        <row r="549">
          <cell r="F549">
            <v>85</v>
          </cell>
          <cell r="G549">
            <v>2</v>
          </cell>
        </row>
        <row r="559">
          <cell r="F559">
            <v>4880</v>
          </cell>
          <cell r="G559">
            <v>934</v>
          </cell>
        </row>
        <row r="561">
          <cell r="F561">
            <v>0</v>
          </cell>
          <cell r="G561">
            <v>1</v>
          </cell>
        </row>
        <row r="565">
          <cell r="F565">
            <v>523</v>
          </cell>
          <cell r="G565">
            <v>521</v>
          </cell>
        </row>
        <row r="577">
          <cell r="F577">
            <v>34100</v>
          </cell>
          <cell r="G577">
            <v>6823</v>
          </cell>
        </row>
        <row r="580">
          <cell r="F580">
            <v>0</v>
          </cell>
          <cell r="G580">
            <v>220</v>
          </cell>
        </row>
        <row r="589">
          <cell r="F589">
            <v>0</v>
          </cell>
          <cell r="G589">
            <v>0</v>
          </cell>
        </row>
        <row r="618">
          <cell r="F618">
            <v>1703</v>
          </cell>
          <cell r="G618">
            <v>241</v>
          </cell>
        </row>
        <row r="624">
          <cell r="F624">
            <v>0</v>
          </cell>
          <cell r="G624">
            <v>0</v>
          </cell>
        </row>
        <row r="646">
          <cell r="F646">
            <v>11121</v>
          </cell>
          <cell r="G646">
            <v>3261</v>
          </cell>
        </row>
        <row r="655">
          <cell r="F655">
            <v>0</v>
          </cell>
          <cell r="G655">
            <v>0</v>
          </cell>
        </row>
        <row r="665">
          <cell r="F665">
            <v>1166</v>
          </cell>
          <cell r="G665">
            <v>318</v>
          </cell>
        </row>
        <row r="674">
          <cell r="F674">
            <v>3300</v>
          </cell>
          <cell r="G674">
            <v>2428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5"/>
  <sheetViews>
    <sheetView view="pageLayout" topLeftCell="A7" zoomScaleNormal="100" workbookViewId="0">
      <selection activeCell="D188" sqref="D188"/>
    </sheetView>
  </sheetViews>
  <sheetFormatPr defaultRowHeight="12.75" x14ac:dyDescent="0.2"/>
  <cols>
    <col min="1" max="1" width="3.85546875" customWidth="1"/>
    <col min="2" max="2" width="7.85546875" customWidth="1"/>
    <col min="3" max="3" width="7.7109375" customWidth="1"/>
    <col min="4" max="4" width="32.140625" customWidth="1"/>
    <col min="5" max="5" width="11" customWidth="1"/>
    <col min="6" max="7" width="9.85546875" customWidth="1"/>
    <col min="8" max="8" width="9.42578125" customWidth="1"/>
  </cols>
  <sheetData>
    <row r="1" spans="2:8" x14ac:dyDescent="0.2">
      <c r="D1" s="1"/>
    </row>
    <row r="2" spans="2:8" ht="12" customHeight="1" thickBot="1" x14ac:dyDescent="0.25"/>
    <row r="3" spans="2:8" ht="13.5" thickBot="1" x14ac:dyDescent="0.25">
      <c r="B3" s="2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5" t="s">
        <v>5</v>
      </c>
      <c r="H3" s="7" t="s">
        <v>6</v>
      </c>
    </row>
    <row r="4" spans="2:8" ht="19.5" thickBot="1" x14ac:dyDescent="0.35">
      <c r="B4" s="8"/>
      <c r="C4" s="9"/>
      <c r="D4" s="10" t="s">
        <v>7</v>
      </c>
      <c r="E4" s="11">
        <f>SUM(E5:E7)</f>
        <v>15416</v>
      </c>
      <c r="F4" s="11">
        <f>SUM(F5:F7)</f>
        <v>16316</v>
      </c>
      <c r="G4" s="11">
        <f>SUM(G5:G7)</f>
        <v>8040</v>
      </c>
      <c r="H4" s="12">
        <f t="shared" ref="H4:H15" si="0">IF(F4=0,0,G4/F4)</f>
        <v>0.49276783525373868</v>
      </c>
    </row>
    <row r="5" spans="2:8" x14ac:dyDescent="0.2">
      <c r="B5" s="13" t="s">
        <v>8</v>
      </c>
      <c r="C5" s="14"/>
      <c r="D5" s="15" t="s">
        <v>9</v>
      </c>
      <c r="E5" s="16">
        <f>SUM(E32+E110+E127+E299+E437)</f>
        <v>5650</v>
      </c>
      <c r="F5" s="16">
        <f>SUM(F32+F110+F127+F299+F437)</f>
        <v>5650</v>
      </c>
      <c r="G5" s="16">
        <f>SUM(G32+G110+G127+G299+G437)</f>
        <v>1801</v>
      </c>
      <c r="H5" s="17">
        <f t="shared" si="0"/>
        <v>0.31876106194690268</v>
      </c>
    </row>
    <row r="6" spans="2:8" x14ac:dyDescent="0.2">
      <c r="B6" s="18" t="s">
        <v>10</v>
      </c>
      <c r="C6" s="19"/>
      <c r="D6" s="20" t="s">
        <v>11</v>
      </c>
      <c r="E6" s="21">
        <f>SUM(E43+E118+E134+E167+E320+E422+E446+E675)</f>
        <v>9766</v>
      </c>
      <c r="F6" s="21">
        <f>SUM(F43+F118+F134+F167+F320+F422+F446+F675)</f>
        <v>9766</v>
      </c>
      <c r="G6" s="21">
        <f>SUM(G43+G118+G134+G167+G320+G422+G446+G675)</f>
        <v>5339</v>
      </c>
      <c r="H6" s="22">
        <f t="shared" si="0"/>
        <v>0.546692607003891</v>
      </c>
    </row>
    <row r="7" spans="2:8" ht="13.5" thickBot="1" x14ac:dyDescent="0.25">
      <c r="B7" s="23" t="s">
        <v>12</v>
      </c>
      <c r="C7" s="24"/>
      <c r="D7" s="20" t="s">
        <v>13</v>
      </c>
      <c r="E7" s="16">
        <f>SUM(E51)</f>
        <v>0</v>
      </c>
      <c r="F7" s="16">
        <f>SUM(F51)</f>
        <v>900</v>
      </c>
      <c r="G7" s="16">
        <f>SUM(G51)</f>
        <v>900</v>
      </c>
      <c r="H7" s="25">
        <f t="shared" si="0"/>
        <v>1</v>
      </c>
    </row>
    <row r="8" spans="2:8" ht="19.5" thickBot="1" x14ac:dyDescent="0.35">
      <c r="B8" s="26"/>
      <c r="C8" s="27"/>
      <c r="D8" s="28" t="s">
        <v>14</v>
      </c>
      <c r="E8" s="29">
        <f>SUM(E9:E11)</f>
        <v>141352</v>
      </c>
      <c r="F8" s="29">
        <f>SUM(F9:F11)</f>
        <v>142252</v>
      </c>
      <c r="G8" s="29">
        <f>SUM(G9:G11)</f>
        <v>22937</v>
      </c>
      <c r="H8" s="12">
        <f t="shared" si="0"/>
        <v>0.16124202120181086</v>
      </c>
    </row>
    <row r="9" spans="2:8" x14ac:dyDescent="0.2">
      <c r="B9" s="13" t="s">
        <v>15</v>
      </c>
      <c r="C9" s="30"/>
      <c r="D9" s="15" t="s">
        <v>16</v>
      </c>
      <c r="E9" s="31">
        <f>SUM(E78+E181+E241+E255+E326+E334+E380+E410+E428+E467+E474+E491+E500+E527+E531+E549+E581+E618+E646+E665)</f>
        <v>110437</v>
      </c>
      <c r="F9" s="31">
        <f>SUM(F78+F181+F241+F255+F326+F334+F380+F410+F428+F467+F474+F491+F500+F527+F531+F549+F581+F618+F646+F665)</f>
        <v>111137</v>
      </c>
      <c r="G9" s="31">
        <f>SUM(G78+G181+G241+G255+G326+G334+G380+G410+G428+G467+G474+G491+G500+G527+G531+G549+G581+G618+G646+G665)</f>
        <v>21725</v>
      </c>
      <c r="H9" s="25">
        <f t="shared" si="0"/>
        <v>0.19547945328738403</v>
      </c>
    </row>
    <row r="10" spans="2:8" x14ac:dyDescent="0.2">
      <c r="B10" s="23" t="s">
        <v>17</v>
      </c>
      <c r="C10" s="19"/>
      <c r="D10" s="20" t="s">
        <v>18</v>
      </c>
      <c r="E10" s="32">
        <f>SUM(E289+E386+E538+E624+E655)</f>
        <v>29397</v>
      </c>
      <c r="F10" s="32">
        <f>SUM(F289+F386+F538+F624+F655)</f>
        <v>29597</v>
      </c>
      <c r="G10" s="32">
        <f>SUM(G289+G386+G538+G624+G655)</f>
        <v>655</v>
      </c>
      <c r="H10" s="25">
        <f t="shared" si="0"/>
        <v>2.2130621346758118E-2</v>
      </c>
    </row>
    <row r="11" spans="2:8" ht="13.5" thickBot="1" x14ac:dyDescent="0.25">
      <c r="B11" s="33" t="s">
        <v>19</v>
      </c>
      <c r="C11" s="34"/>
      <c r="D11" s="35" t="s">
        <v>20</v>
      </c>
      <c r="E11" s="36">
        <f>SUM(E96)</f>
        <v>1518</v>
      </c>
      <c r="F11" s="36">
        <f>SUM(F96)</f>
        <v>1518</v>
      </c>
      <c r="G11" s="36">
        <f>SUM(G96)</f>
        <v>557</v>
      </c>
      <c r="H11" s="37">
        <f t="shared" si="0"/>
        <v>0.36693017127799737</v>
      </c>
    </row>
    <row r="12" spans="2:8" ht="18" customHeight="1" thickBot="1" x14ac:dyDescent="0.25">
      <c r="B12" s="38" t="s">
        <v>21</v>
      </c>
      <c r="C12" s="39"/>
      <c r="D12" s="40" t="s">
        <v>22</v>
      </c>
      <c r="E12" s="41">
        <f>E4-E8</f>
        <v>-125936</v>
      </c>
      <c r="F12" s="41">
        <f>F4-F8</f>
        <v>-125936</v>
      </c>
      <c r="G12" s="41">
        <f>G4-G8</f>
        <v>-14897</v>
      </c>
      <c r="H12" s="42"/>
    </row>
    <row r="13" spans="2:8" ht="18" customHeight="1" thickBot="1" x14ac:dyDescent="0.3">
      <c r="B13" s="43"/>
      <c r="C13" s="44"/>
      <c r="D13" s="45" t="s">
        <v>23</v>
      </c>
      <c r="E13" s="46">
        <f>E14+E15</f>
        <v>125936</v>
      </c>
      <c r="F13" s="46">
        <f>F14+F15</f>
        <v>125936</v>
      </c>
      <c r="G13" s="46">
        <f>G14+G15</f>
        <v>25219</v>
      </c>
      <c r="H13" s="47"/>
    </row>
    <row r="14" spans="2:8" x14ac:dyDescent="0.2">
      <c r="B14" s="13" t="s">
        <v>24</v>
      </c>
      <c r="C14" s="48"/>
      <c r="D14" s="49" t="s">
        <v>25</v>
      </c>
      <c r="E14" s="50">
        <f>SUM(-E100)</f>
        <v>-1518</v>
      </c>
      <c r="F14" s="50">
        <f>SUM(-F100)</f>
        <v>-1518</v>
      </c>
      <c r="G14" s="50">
        <f>SUM(-G100)</f>
        <v>-379</v>
      </c>
      <c r="H14" s="17">
        <f t="shared" si="0"/>
        <v>0.24967061923583664</v>
      </c>
    </row>
    <row r="15" spans="2:8" ht="13.5" thickBot="1" x14ac:dyDescent="0.25">
      <c r="B15" s="33" t="s">
        <v>26</v>
      </c>
      <c r="C15" s="24"/>
      <c r="D15" s="51" t="s">
        <v>27</v>
      </c>
      <c r="E15" s="52">
        <f>SUM(E63+E66)</f>
        <v>127454</v>
      </c>
      <c r="F15" s="52">
        <f>SUM(F63+F66)</f>
        <v>127454</v>
      </c>
      <c r="G15" s="52">
        <f>SUM(G63+G66)</f>
        <v>25598</v>
      </c>
      <c r="H15" s="22">
        <f t="shared" si="0"/>
        <v>0.20084108776499757</v>
      </c>
    </row>
    <row r="16" spans="2:8" ht="19.5" thickBot="1" x14ac:dyDescent="0.35">
      <c r="B16" s="53"/>
      <c r="C16" s="54"/>
      <c r="D16" s="55" t="s">
        <v>28</v>
      </c>
      <c r="E16" s="46">
        <f>E12+E13</f>
        <v>0</v>
      </c>
      <c r="F16" s="46">
        <f>F12+F13</f>
        <v>0</v>
      </c>
      <c r="G16" s="46">
        <f>G12+G13</f>
        <v>10322</v>
      </c>
      <c r="H16" s="56"/>
    </row>
    <row r="17" spans="1:8" ht="13.5" customHeight="1" x14ac:dyDescent="0.2">
      <c r="B17" s="57"/>
      <c r="C17" s="58"/>
      <c r="D17" s="59"/>
      <c r="E17" s="59"/>
      <c r="F17" s="59"/>
      <c r="G17" s="59"/>
      <c r="H17" s="59"/>
    </row>
    <row r="18" spans="1:8" ht="13.5" customHeight="1" x14ac:dyDescent="0.3">
      <c r="B18" s="60" t="s">
        <v>29</v>
      </c>
      <c r="C18" s="58"/>
      <c r="D18" s="59"/>
      <c r="E18" s="59"/>
      <c r="F18" s="59"/>
      <c r="G18" s="59"/>
      <c r="H18" s="59"/>
    </row>
    <row r="19" spans="1:8" ht="15.75" x14ac:dyDescent="0.25">
      <c r="B19" s="61" t="s">
        <v>30</v>
      </c>
      <c r="C19" s="62"/>
      <c r="D19" s="61"/>
      <c r="E19" s="62"/>
      <c r="F19" s="62"/>
      <c r="G19" s="59"/>
      <c r="H19" s="59"/>
    </row>
    <row r="20" spans="1:8" ht="11.25" customHeight="1" thickBot="1" x14ac:dyDescent="0.3">
      <c r="B20" s="61"/>
      <c r="C20" s="62"/>
      <c r="D20" s="61"/>
      <c r="E20" s="62"/>
      <c r="F20" s="62"/>
      <c r="G20" s="59"/>
      <c r="H20" s="59"/>
    </row>
    <row r="21" spans="1:8" ht="12" customHeight="1" thickBot="1" x14ac:dyDescent="0.25">
      <c r="B21" s="63"/>
      <c r="C21" s="64"/>
      <c r="D21" s="64"/>
      <c r="E21" s="64"/>
      <c r="F21" s="64"/>
      <c r="G21" s="65"/>
      <c r="H21" s="66"/>
    </row>
    <row r="22" spans="1:8" ht="13.5" thickBot="1" x14ac:dyDescent="0.25">
      <c r="B22" s="67"/>
      <c r="C22" s="68" t="s">
        <v>31</v>
      </c>
      <c r="D22" s="69" t="s">
        <v>32</v>
      </c>
      <c r="E22" s="69" t="s">
        <v>33</v>
      </c>
      <c r="F22" s="69"/>
      <c r="G22" s="70"/>
      <c r="H22" s="71"/>
    </row>
    <row r="23" spans="1:8" ht="10.5" customHeight="1" thickBot="1" x14ac:dyDescent="0.25">
      <c r="B23" s="72"/>
      <c r="C23" s="73"/>
      <c r="D23" s="73"/>
      <c r="E23" s="73"/>
      <c r="F23" s="73"/>
      <c r="G23" s="74"/>
      <c r="H23" s="75"/>
    </row>
    <row r="24" spans="1:8" ht="15.75" thickBot="1" x14ac:dyDescent="0.3">
      <c r="A24" s="76"/>
      <c r="B24" s="77" t="s">
        <v>34</v>
      </c>
      <c r="C24" s="78" t="s">
        <v>1</v>
      </c>
      <c r="D24" s="79" t="s">
        <v>2</v>
      </c>
      <c r="E24" s="80" t="s">
        <v>3</v>
      </c>
      <c r="F24" s="80" t="s">
        <v>4</v>
      </c>
      <c r="G24" s="80" t="s">
        <v>5</v>
      </c>
      <c r="H24" s="81" t="s">
        <v>6</v>
      </c>
    </row>
    <row r="25" spans="1:8" x14ac:dyDescent="0.2">
      <c r="A25" s="82">
        <f>A24+1</f>
        <v>1</v>
      </c>
      <c r="B25" s="83">
        <v>1341</v>
      </c>
      <c r="C25" s="84"/>
      <c r="D25" s="85" t="s">
        <v>35</v>
      </c>
      <c r="E25" s="86">
        <v>1100</v>
      </c>
      <c r="F25" s="86">
        <v>1100</v>
      </c>
      <c r="G25" s="86">
        <v>167</v>
      </c>
      <c r="H25" s="87">
        <f t="shared" ref="H25:H32" si="1">IF(F25=0,0,G25/F25)</f>
        <v>0.15181818181818182</v>
      </c>
    </row>
    <row r="26" spans="1:8" x14ac:dyDescent="0.2">
      <c r="A26" s="82">
        <f t="shared" ref="A26:A32" si="2">A25+1</f>
        <v>2</v>
      </c>
      <c r="B26" s="88">
        <v>1343</v>
      </c>
      <c r="C26" s="89"/>
      <c r="D26" s="90" t="s">
        <v>36</v>
      </c>
      <c r="E26" s="91">
        <v>1400</v>
      </c>
      <c r="F26" s="91">
        <v>1400</v>
      </c>
      <c r="G26" s="91">
        <v>531</v>
      </c>
      <c r="H26" s="92">
        <f t="shared" si="1"/>
        <v>0.37928571428571428</v>
      </c>
    </row>
    <row r="27" spans="1:8" x14ac:dyDescent="0.2">
      <c r="A27" s="82">
        <f t="shared" si="2"/>
        <v>3</v>
      </c>
      <c r="B27" s="93">
        <v>1345</v>
      </c>
      <c r="C27" s="94"/>
      <c r="D27" s="95" t="s">
        <v>37</v>
      </c>
      <c r="E27" s="96">
        <v>1000</v>
      </c>
      <c r="F27" s="96">
        <v>1000</v>
      </c>
      <c r="G27" s="96">
        <v>444</v>
      </c>
      <c r="H27" s="97">
        <f t="shared" si="1"/>
        <v>0.44400000000000001</v>
      </c>
    </row>
    <row r="28" spans="1:8" x14ac:dyDescent="0.2">
      <c r="A28" s="82">
        <f t="shared" si="2"/>
        <v>4</v>
      </c>
      <c r="B28" s="88">
        <v>1347</v>
      </c>
      <c r="C28" s="89"/>
      <c r="D28" s="90" t="s">
        <v>38</v>
      </c>
      <c r="E28" s="91">
        <v>0</v>
      </c>
      <c r="F28" s="91">
        <v>1000</v>
      </c>
      <c r="G28" s="91">
        <v>378</v>
      </c>
      <c r="H28" s="92">
        <f t="shared" si="1"/>
        <v>0.378</v>
      </c>
    </row>
    <row r="29" spans="1:8" x14ac:dyDescent="0.2">
      <c r="A29" s="82">
        <f t="shared" si="2"/>
        <v>5</v>
      </c>
      <c r="B29" s="98">
        <v>1349</v>
      </c>
      <c r="C29" s="89"/>
      <c r="D29" s="99" t="s">
        <v>39</v>
      </c>
      <c r="E29" s="91">
        <v>1000</v>
      </c>
      <c r="F29" s="91">
        <v>0</v>
      </c>
      <c r="G29" s="91">
        <v>0</v>
      </c>
      <c r="H29" s="92">
        <f t="shared" si="1"/>
        <v>0</v>
      </c>
    </row>
    <row r="30" spans="1:8" x14ac:dyDescent="0.2">
      <c r="A30" s="82">
        <f t="shared" si="2"/>
        <v>6</v>
      </c>
      <c r="B30" s="98">
        <v>1351</v>
      </c>
      <c r="C30" s="89"/>
      <c r="D30" s="99" t="s">
        <v>40</v>
      </c>
      <c r="E30" s="91">
        <v>0</v>
      </c>
      <c r="F30" s="91">
        <v>0</v>
      </c>
      <c r="G30" s="91">
        <v>0</v>
      </c>
      <c r="H30" s="92">
        <f t="shared" si="1"/>
        <v>0</v>
      </c>
    </row>
    <row r="31" spans="1:8" ht="13.5" thickBot="1" x14ac:dyDescent="0.25">
      <c r="A31" s="82">
        <f>A30+1</f>
        <v>7</v>
      </c>
      <c r="B31" s="100">
        <v>1361</v>
      </c>
      <c r="C31" s="101"/>
      <c r="D31" s="102" t="s">
        <v>41</v>
      </c>
      <c r="E31" s="103">
        <v>0</v>
      </c>
      <c r="F31" s="103">
        <v>0</v>
      </c>
      <c r="G31" s="103">
        <v>0</v>
      </c>
      <c r="H31" s="104">
        <f t="shared" si="1"/>
        <v>0</v>
      </c>
    </row>
    <row r="32" spans="1:8" ht="13.5" thickBot="1" x14ac:dyDescent="0.25">
      <c r="A32" s="82">
        <f t="shared" si="2"/>
        <v>8</v>
      </c>
      <c r="B32" s="105"/>
      <c r="C32" s="106"/>
      <c r="D32" s="107" t="s">
        <v>42</v>
      </c>
      <c r="E32" s="108">
        <f>SUM(E25:E31)</f>
        <v>4500</v>
      </c>
      <c r="F32" s="108">
        <f>SUM(F25:F31)</f>
        <v>4500</v>
      </c>
      <c r="G32" s="108">
        <f>SUM(G25:G31)</f>
        <v>1520</v>
      </c>
      <c r="H32" s="109">
        <f t="shared" si="1"/>
        <v>0.33777777777777779</v>
      </c>
    </row>
    <row r="33" spans="1:8" ht="9.75" customHeight="1" x14ac:dyDescent="0.2">
      <c r="A33" s="82"/>
      <c r="B33" s="63"/>
      <c r="C33" s="64"/>
      <c r="D33" s="64"/>
      <c r="E33" s="64"/>
      <c r="F33" s="64"/>
      <c r="G33" s="65"/>
      <c r="H33" s="66"/>
    </row>
    <row r="34" spans="1:8" x14ac:dyDescent="0.2">
      <c r="A34" s="82"/>
      <c r="B34" s="67"/>
      <c r="C34" s="69"/>
      <c r="D34" s="69" t="s">
        <v>43</v>
      </c>
      <c r="E34" s="69" t="s">
        <v>44</v>
      </c>
      <c r="F34" s="69"/>
      <c r="G34" s="70"/>
      <c r="H34" s="71"/>
    </row>
    <row r="35" spans="1:8" ht="8.25" customHeight="1" thickBot="1" x14ac:dyDescent="0.25">
      <c r="A35" s="82"/>
      <c r="B35" s="72"/>
      <c r="C35" s="73"/>
      <c r="D35" s="73"/>
      <c r="E35" s="73"/>
      <c r="F35" s="73"/>
      <c r="G35" s="74"/>
      <c r="H35" s="75"/>
    </row>
    <row r="36" spans="1:8" ht="13.5" thickBot="1" x14ac:dyDescent="0.25">
      <c r="A36" s="82"/>
      <c r="B36" s="77" t="s">
        <v>34</v>
      </c>
      <c r="C36" s="78" t="s">
        <v>1</v>
      </c>
      <c r="D36" s="79" t="s">
        <v>2</v>
      </c>
      <c r="E36" s="80" t="s">
        <v>3</v>
      </c>
      <c r="F36" s="80" t="s">
        <v>4</v>
      </c>
      <c r="G36" s="80" t="s">
        <v>5</v>
      </c>
      <c r="H36" s="81" t="s">
        <v>6</v>
      </c>
    </row>
    <row r="37" spans="1:8" x14ac:dyDescent="0.2">
      <c r="A37" s="82">
        <f>A32+1</f>
        <v>9</v>
      </c>
      <c r="B37" s="110">
        <v>2343</v>
      </c>
      <c r="C37" s="111">
        <v>2119</v>
      </c>
      <c r="D37" s="112" t="s">
        <v>45</v>
      </c>
      <c r="E37" s="111">
        <v>2</v>
      </c>
      <c r="F37" s="111">
        <v>2</v>
      </c>
      <c r="G37" s="111">
        <v>0</v>
      </c>
      <c r="H37" s="113">
        <f t="shared" ref="H37:H43" si="3">IF(F37=0,0,G37/F37)</f>
        <v>0</v>
      </c>
    </row>
    <row r="38" spans="1:8" x14ac:dyDescent="0.2">
      <c r="A38" s="82">
        <f t="shared" ref="A38:A43" si="4">A37+1</f>
        <v>10</v>
      </c>
      <c r="B38" s="114">
        <v>2141</v>
      </c>
      <c r="C38" s="115">
        <v>6310</v>
      </c>
      <c r="D38" s="115" t="s">
        <v>46</v>
      </c>
      <c r="E38" s="115">
        <v>50</v>
      </c>
      <c r="F38" s="115">
        <v>50</v>
      </c>
      <c r="G38" s="115">
        <v>7</v>
      </c>
      <c r="H38" s="92">
        <f t="shared" si="3"/>
        <v>0.14000000000000001</v>
      </c>
    </row>
    <row r="39" spans="1:8" x14ac:dyDescent="0.2">
      <c r="A39" s="82">
        <f t="shared" si="4"/>
        <v>11</v>
      </c>
      <c r="B39" s="116">
        <v>2212</v>
      </c>
      <c r="C39" s="117">
        <v>6409</v>
      </c>
      <c r="D39" s="117" t="s">
        <v>47</v>
      </c>
      <c r="E39" s="117">
        <v>0</v>
      </c>
      <c r="F39" s="117">
        <v>0</v>
      </c>
      <c r="G39" s="117">
        <v>2</v>
      </c>
      <c r="H39" s="92">
        <f t="shared" si="3"/>
        <v>0</v>
      </c>
    </row>
    <row r="40" spans="1:8" x14ac:dyDescent="0.2">
      <c r="A40" s="82">
        <f t="shared" si="4"/>
        <v>12</v>
      </c>
      <c r="B40" s="116">
        <v>2229</v>
      </c>
      <c r="C40" s="117">
        <v>6409</v>
      </c>
      <c r="D40" s="117" t="s">
        <v>48</v>
      </c>
      <c r="E40" s="117">
        <v>0</v>
      </c>
      <c r="F40" s="117">
        <v>0</v>
      </c>
      <c r="G40" s="117">
        <v>0</v>
      </c>
      <c r="H40" s="92">
        <f t="shared" si="3"/>
        <v>0</v>
      </c>
    </row>
    <row r="41" spans="1:8" x14ac:dyDescent="0.2">
      <c r="A41" s="82">
        <f t="shared" si="4"/>
        <v>13</v>
      </c>
      <c r="B41" s="116">
        <v>2324</v>
      </c>
      <c r="C41" s="117">
        <v>6409</v>
      </c>
      <c r="D41" s="117" t="s">
        <v>49</v>
      </c>
      <c r="E41" s="117">
        <v>0</v>
      </c>
      <c r="F41" s="117">
        <v>0</v>
      </c>
      <c r="G41" s="117">
        <v>0</v>
      </c>
      <c r="H41" s="92">
        <f t="shared" si="3"/>
        <v>0</v>
      </c>
    </row>
    <row r="42" spans="1:8" ht="13.5" thickBot="1" x14ac:dyDescent="0.25">
      <c r="A42" s="82">
        <f t="shared" si="4"/>
        <v>14</v>
      </c>
      <c r="B42" s="118">
        <v>2329</v>
      </c>
      <c r="C42" s="119">
        <v>6409</v>
      </c>
      <c r="D42" s="119" t="s">
        <v>50</v>
      </c>
      <c r="E42" s="119">
        <v>0</v>
      </c>
      <c r="F42" s="119">
        <v>0</v>
      </c>
      <c r="G42" s="119">
        <v>0</v>
      </c>
      <c r="H42" s="92">
        <f t="shared" si="3"/>
        <v>0</v>
      </c>
    </row>
    <row r="43" spans="1:8" ht="13.5" thickBot="1" x14ac:dyDescent="0.25">
      <c r="A43" s="82">
        <f t="shared" si="4"/>
        <v>15</v>
      </c>
      <c r="B43" s="58"/>
      <c r="C43" s="58"/>
      <c r="D43" s="120" t="s">
        <v>51</v>
      </c>
      <c r="E43" s="121">
        <f>SUM(E37:E42)</f>
        <v>52</v>
      </c>
      <c r="F43" s="121">
        <f>SUM(F37:F42)</f>
        <v>52</v>
      </c>
      <c r="G43" s="121">
        <f>SUM(G37:G42)</f>
        <v>9</v>
      </c>
      <c r="H43" s="122">
        <f t="shared" si="3"/>
        <v>0.17307692307692307</v>
      </c>
    </row>
    <row r="44" spans="1:8" ht="9" customHeight="1" x14ac:dyDescent="0.2">
      <c r="A44" s="82"/>
      <c r="B44" s="63"/>
      <c r="C44" s="123"/>
      <c r="D44" s="123"/>
      <c r="E44" s="123"/>
      <c r="F44" s="123"/>
      <c r="G44" s="65"/>
      <c r="H44" s="66"/>
    </row>
    <row r="45" spans="1:8" x14ac:dyDescent="0.2">
      <c r="A45" s="82"/>
      <c r="B45" s="67"/>
      <c r="C45" s="69" t="s">
        <v>52</v>
      </c>
      <c r="D45" s="69"/>
      <c r="E45" s="69"/>
      <c r="F45" s="69"/>
      <c r="G45" s="70"/>
      <c r="H45" s="71"/>
    </row>
    <row r="46" spans="1:8" ht="7.5" customHeight="1" thickBot="1" x14ac:dyDescent="0.25">
      <c r="A46" s="82"/>
      <c r="B46" s="72"/>
      <c r="C46" s="73"/>
      <c r="D46" s="73"/>
      <c r="E46" s="73"/>
      <c r="F46" s="73"/>
      <c r="G46" s="74"/>
      <c r="H46" s="75"/>
    </row>
    <row r="47" spans="1:8" ht="13.5" thickBot="1" x14ac:dyDescent="0.25">
      <c r="A47" s="82"/>
      <c r="B47" s="77" t="s">
        <v>34</v>
      </c>
      <c r="C47" s="78" t="s">
        <v>1</v>
      </c>
      <c r="D47" s="79" t="s">
        <v>2</v>
      </c>
      <c r="E47" s="80" t="s">
        <v>3</v>
      </c>
      <c r="F47" s="80" t="s">
        <v>4</v>
      </c>
      <c r="G47" s="124" t="s">
        <v>5</v>
      </c>
      <c r="H47" s="125" t="s">
        <v>6</v>
      </c>
    </row>
    <row r="48" spans="1:8" x14ac:dyDescent="0.2">
      <c r="A48" s="82">
        <f>A43+1</f>
        <v>16</v>
      </c>
      <c r="B48" s="126">
        <v>4111</v>
      </c>
      <c r="C48" s="127"/>
      <c r="D48" s="128" t="s">
        <v>53</v>
      </c>
      <c r="E48" s="129">
        <v>0</v>
      </c>
      <c r="F48" s="129">
        <v>0</v>
      </c>
      <c r="G48" s="129">
        <v>0</v>
      </c>
      <c r="H48" s="92">
        <f>IF(F48=0,0,G48/F48)</f>
        <v>0</v>
      </c>
    </row>
    <row r="49" spans="1:8" x14ac:dyDescent="0.2">
      <c r="A49" s="82">
        <f>A48+1</f>
        <v>17</v>
      </c>
      <c r="B49" s="130">
        <v>4111</v>
      </c>
      <c r="C49" s="131"/>
      <c r="D49" s="132" t="s">
        <v>54</v>
      </c>
      <c r="E49" s="133">
        <v>0</v>
      </c>
      <c r="F49" s="133">
        <v>900</v>
      </c>
      <c r="G49" s="133">
        <v>900</v>
      </c>
      <c r="H49" s="92">
        <f>IF(F49=0,0,G49/F49)</f>
        <v>1</v>
      </c>
    </row>
    <row r="50" spans="1:8" ht="13.5" thickBot="1" x14ac:dyDescent="0.25">
      <c r="A50" s="82">
        <f>A49+1</f>
        <v>18</v>
      </c>
      <c r="B50" s="118">
        <v>4116</v>
      </c>
      <c r="C50" s="119"/>
      <c r="D50" s="115" t="s">
        <v>55</v>
      </c>
      <c r="E50" s="115">
        <v>0</v>
      </c>
      <c r="F50" s="115">
        <v>0</v>
      </c>
      <c r="G50" s="115">
        <v>0</v>
      </c>
      <c r="H50" s="92">
        <f>IF(F50=0,0,G50/F50)</f>
        <v>0</v>
      </c>
    </row>
    <row r="51" spans="1:8" ht="13.5" thickBot="1" x14ac:dyDescent="0.25">
      <c r="A51" s="82">
        <f>A50+1</f>
        <v>19</v>
      </c>
      <c r="B51" s="58"/>
      <c r="C51" s="58"/>
      <c r="D51" s="134" t="s">
        <v>51</v>
      </c>
      <c r="E51" s="135">
        <f>SUM(E48:E50)</f>
        <v>0</v>
      </c>
      <c r="F51" s="135">
        <f>SUM(F48:F50)</f>
        <v>900</v>
      </c>
      <c r="G51" s="135">
        <f>SUM(G48:G50)</f>
        <v>900</v>
      </c>
      <c r="H51" s="122">
        <f>IF(F51=0,0,G51/F51)</f>
        <v>1</v>
      </c>
    </row>
    <row r="52" spans="1:8" x14ac:dyDescent="0.2">
      <c r="A52" s="82"/>
      <c r="B52" s="58"/>
      <c r="C52" s="58"/>
      <c r="D52" s="58"/>
      <c r="E52" s="58"/>
      <c r="F52" s="58"/>
      <c r="G52" s="58"/>
      <c r="H52" s="136"/>
    </row>
    <row r="53" spans="1:8" x14ac:dyDescent="0.2">
      <c r="A53" s="82"/>
      <c r="B53" s="58"/>
      <c r="C53" s="58"/>
      <c r="D53" s="58"/>
      <c r="E53" s="58"/>
      <c r="F53" s="58"/>
      <c r="G53" s="58"/>
      <c r="H53" s="136"/>
    </row>
    <row r="54" spans="1:8" x14ac:dyDescent="0.2">
      <c r="A54" s="82"/>
      <c r="B54" s="58"/>
      <c r="C54" s="58"/>
      <c r="D54" s="58"/>
      <c r="E54" s="58"/>
      <c r="F54" s="58"/>
      <c r="G54" s="58"/>
      <c r="H54" s="136"/>
    </row>
    <row r="55" spans="1:8" x14ac:dyDescent="0.2">
      <c r="A55" s="82"/>
      <c r="B55" s="58"/>
      <c r="C55" s="58"/>
      <c r="D55" s="58"/>
      <c r="E55" s="58"/>
      <c r="F55" s="58"/>
      <c r="G55" s="58"/>
      <c r="H55" s="136"/>
    </row>
    <row r="56" spans="1:8" x14ac:dyDescent="0.2">
      <c r="A56" s="82"/>
      <c r="B56" s="58"/>
      <c r="C56" s="58"/>
      <c r="D56" s="58"/>
      <c r="E56" s="58"/>
      <c r="F56" s="58"/>
      <c r="G56" s="58"/>
      <c r="H56" s="136"/>
    </row>
    <row r="57" spans="1:8" ht="13.5" thickBot="1" x14ac:dyDescent="0.25">
      <c r="A57" s="82"/>
      <c r="B57" s="58"/>
      <c r="C57" s="58"/>
      <c r="D57" s="58"/>
      <c r="E57" s="58"/>
      <c r="F57" s="58"/>
      <c r="G57" s="58"/>
      <c r="H57" s="136"/>
    </row>
    <row r="58" spans="1:8" ht="13.5" thickBot="1" x14ac:dyDescent="0.25">
      <c r="A58" s="82"/>
      <c r="B58" s="58"/>
      <c r="C58" s="58"/>
      <c r="D58" s="137" t="s">
        <v>56</v>
      </c>
      <c r="E58" s="138" t="s">
        <v>3</v>
      </c>
      <c r="F58" s="138" t="s">
        <v>4</v>
      </c>
      <c r="G58" s="139" t="s">
        <v>5</v>
      </c>
      <c r="H58" s="140" t="s">
        <v>6</v>
      </c>
    </row>
    <row r="59" spans="1:8" x14ac:dyDescent="0.2">
      <c r="A59" s="82">
        <f>A51+1</f>
        <v>20</v>
      </c>
      <c r="B59" s="141">
        <v>4134</v>
      </c>
      <c r="C59" s="142"/>
      <c r="D59" s="142" t="s">
        <v>57</v>
      </c>
      <c r="E59" s="142">
        <v>26626</v>
      </c>
      <c r="F59" s="142">
        <v>26626</v>
      </c>
      <c r="G59" s="142">
        <v>0</v>
      </c>
      <c r="H59" s="113">
        <f t="shared" ref="H59:H66" si="5">IF(F59=0,0,G59/F59)</f>
        <v>0</v>
      </c>
    </row>
    <row r="60" spans="1:8" x14ac:dyDescent="0.2">
      <c r="A60" s="82">
        <f t="shared" ref="A60:A66" si="6">A59+1</f>
        <v>21</v>
      </c>
      <c r="B60" s="143">
        <v>4134</v>
      </c>
      <c r="C60" s="144"/>
      <c r="D60" s="144" t="s">
        <v>58</v>
      </c>
      <c r="E60" s="144">
        <v>77973</v>
      </c>
      <c r="F60" s="144">
        <v>77973</v>
      </c>
      <c r="G60" s="144">
        <v>22483</v>
      </c>
      <c r="H60" s="92">
        <f t="shared" si="5"/>
        <v>0.28834340092083155</v>
      </c>
    </row>
    <row r="61" spans="1:8" x14ac:dyDescent="0.2">
      <c r="A61" s="82">
        <f t="shared" si="6"/>
        <v>22</v>
      </c>
      <c r="B61" s="143">
        <v>4134</v>
      </c>
      <c r="C61" s="144"/>
      <c r="D61" s="144" t="s">
        <v>59</v>
      </c>
      <c r="E61" s="144">
        <v>5883</v>
      </c>
      <c r="F61" s="144">
        <v>5883</v>
      </c>
      <c r="G61" s="144">
        <v>1471</v>
      </c>
      <c r="H61" s="92">
        <f t="shared" si="5"/>
        <v>0.2500424953255142</v>
      </c>
    </row>
    <row r="62" spans="1:8" ht="13.5" thickBot="1" x14ac:dyDescent="0.25">
      <c r="A62" s="82">
        <f t="shared" si="6"/>
        <v>23</v>
      </c>
      <c r="B62" s="145">
        <v>4134</v>
      </c>
      <c r="C62" s="146"/>
      <c r="D62" s="146" t="s">
        <v>60</v>
      </c>
      <c r="E62" s="146">
        <v>15454</v>
      </c>
      <c r="F62" s="146">
        <v>15454</v>
      </c>
      <c r="G62" s="146">
        <v>1644</v>
      </c>
      <c r="H62" s="147">
        <f t="shared" si="5"/>
        <v>0.10638022518441827</v>
      </c>
    </row>
    <row r="63" spans="1:8" ht="13.5" thickBot="1" x14ac:dyDescent="0.25">
      <c r="A63" s="82">
        <f t="shared" si="6"/>
        <v>24</v>
      </c>
      <c r="B63" s="148"/>
      <c r="C63" s="148"/>
      <c r="D63" s="149" t="s">
        <v>51</v>
      </c>
      <c r="E63" s="150">
        <f>SUM(E59:E62)</f>
        <v>125936</v>
      </c>
      <c r="F63" s="150">
        <f>SUM(F59:F62)</f>
        <v>125936</v>
      </c>
      <c r="G63" s="150">
        <f>SUM(G59:G62)</f>
        <v>25598</v>
      </c>
      <c r="H63" s="109">
        <f t="shared" si="5"/>
        <v>0.20326197433617074</v>
      </c>
    </row>
    <row r="64" spans="1:8" x14ac:dyDescent="0.2">
      <c r="A64" s="82">
        <f t="shared" si="6"/>
        <v>25</v>
      </c>
      <c r="B64" s="110">
        <v>5345</v>
      </c>
      <c r="C64" s="151">
        <v>6330</v>
      </c>
      <c r="D64" s="152" t="s">
        <v>61</v>
      </c>
      <c r="E64" s="153">
        <v>0</v>
      </c>
      <c r="F64" s="153">
        <v>0</v>
      </c>
      <c r="G64" s="154">
        <v>0</v>
      </c>
      <c r="H64" s="155">
        <f t="shared" si="5"/>
        <v>0</v>
      </c>
    </row>
    <row r="65" spans="1:8" ht="13.5" thickBot="1" x14ac:dyDescent="0.25">
      <c r="A65" s="82">
        <f t="shared" si="6"/>
        <v>26</v>
      </c>
      <c r="B65" s="118">
        <v>5345</v>
      </c>
      <c r="C65" s="119">
        <v>6330</v>
      </c>
      <c r="D65" s="119" t="s">
        <v>62</v>
      </c>
      <c r="E65" s="119">
        <v>1518</v>
      </c>
      <c r="F65" s="119">
        <v>1518</v>
      </c>
      <c r="G65" s="119">
        <v>0</v>
      </c>
      <c r="H65" s="104">
        <f t="shared" si="5"/>
        <v>0</v>
      </c>
    </row>
    <row r="66" spans="1:8" ht="13.5" thickBot="1" x14ac:dyDescent="0.25">
      <c r="A66" s="82">
        <f t="shared" si="6"/>
        <v>27</v>
      </c>
      <c r="B66" s="58"/>
      <c r="C66" s="58"/>
      <c r="D66" s="156" t="s">
        <v>51</v>
      </c>
      <c r="E66" s="157">
        <f>SUM(E64:E65)</f>
        <v>1518</v>
      </c>
      <c r="F66" s="157">
        <f>SUM(F64:F65)</f>
        <v>1518</v>
      </c>
      <c r="G66" s="157">
        <f>SUM(G64:G65)</f>
        <v>0</v>
      </c>
      <c r="H66" s="87">
        <f t="shared" si="5"/>
        <v>0</v>
      </c>
    </row>
    <row r="67" spans="1:8" ht="13.5" thickBot="1" x14ac:dyDescent="0.25">
      <c r="A67" s="82"/>
      <c r="B67" s="63"/>
      <c r="C67" s="64"/>
      <c r="D67" s="64"/>
      <c r="E67" s="64"/>
      <c r="F67" s="64"/>
      <c r="G67" s="65"/>
      <c r="H67" s="66"/>
    </row>
    <row r="68" spans="1:8" ht="13.5" thickBot="1" x14ac:dyDescent="0.25">
      <c r="A68" s="82"/>
      <c r="B68" s="67"/>
      <c r="C68" s="158" t="s">
        <v>63</v>
      </c>
      <c r="D68" s="159"/>
      <c r="E68" s="69" t="s">
        <v>64</v>
      </c>
      <c r="F68" s="69"/>
      <c r="G68" s="69"/>
      <c r="H68" s="71"/>
    </row>
    <row r="69" spans="1:8" ht="13.5" thickBot="1" x14ac:dyDescent="0.25">
      <c r="A69" s="82"/>
      <c r="B69" s="72"/>
      <c r="C69" s="73"/>
      <c r="D69" s="73"/>
      <c r="E69" s="73"/>
      <c r="F69" s="73"/>
      <c r="G69" s="74"/>
      <c r="H69" s="75"/>
    </row>
    <row r="70" spans="1:8" ht="13.5" thickBot="1" x14ac:dyDescent="0.25">
      <c r="A70" s="82"/>
      <c r="B70" s="77" t="s">
        <v>34</v>
      </c>
      <c r="C70" s="78" t="s">
        <v>1</v>
      </c>
      <c r="D70" s="79" t="s">
        <v>2</v>
      </c>
      <c r="E70" s="80" t="s">
        <v>3</v>
      </c>
      <c r="F70" s="80" t="s">
        <v>4</v>
      </c>
      <c r="G70" s="80" t="s">
        <v>5</v>
      </c>
      <c r="H70" s="81" t="s">
        <v>6</v>
      </c>
    </row>
    <row r="71" spans="1:8" ht="13.5" thickBot="1" x14ac:dyDescent="0.25">
      <c r="A71" s="82">
        <f>A66+1</f>
        <v>28</v>
      </c>
      <c r="B71" s="160" t="s">
        <v>65</v>
      </c>
      <c r="C71" s="161" t="s">
        <v>66</v>
      </c>
      <c r="D71" s="162" t="s">
        <v>67</v>
      </c>
      <c r="E71" s="163">
        <v>772</v>
      </c>
      <c r="F71" s="163">
        <v>772</v>
      </c>
      <c r="G71" s="163">
        <v>0</v>
      </c>
      <c r="H71" s="147">
        <f t="shared" ref="H71:H78" si="7">IF(F71=0,0,G71/F71)</f>
        <v>0</v>
      </c>
    </row>
    <row r="72" spans="1:8" ht="13.5" thickBot="1" x14ac:dyDescent="0.25">
      <c r="A72" s="82">
        <f t="shared" ref="A72:A78" si="8">A71+1</f>
        <v>29</v>
      </c>
      <c r="B72" s="164"/>
      <c r="C72" s="106"/>
      <c r="D72" s="165" t="s">
        <v>68</v>
      </c>
      <c r="E72" s="166">
        <f>SUM(E71)</f>
        <v>772</v>
      </c>
      <c r="F72" s="166">
        <f>SUM(F71)</f>
        <v>772</v>
      </c>
      <c r="G72" s="167">
        <f>SUM(G71)</f>
        <v>0</v>
      </c>
      <c r="H72" s="168">
        <f t="shared" si="7"/>
        <v>0</v>
      </c>
    </row>
    <row r="73" spans="1:8" x14ac:dyDescent="0.2">
      <c r="A73" s="82">
        <f t="shared" si="8"/>
        <v>30</v>
      </c>
      <c r="B73" s="110">
        <v>5149</v>
      </c>
      <c r="C73" s="151">
        <v>6310</v>
      </c>
      <c r="D73" s="151" t="s">
        <v>69</v>
      </c>
      <c r="E73" s="151">
        <v>0</v>
      </c>
      <c r="F73" s="151">
        <v>0</v>
      </c>
      <c r="G73" s="151">
        <v>1</v>
      </c>
      <c r="H73" s="169">
        <f t="shared" si="7"/>
        <v>0</v>
      </c>
    </row>
    <row r="74" spans="1:8" ht="13.5" thickBot="1" x14ac:dyDescent="0.25">
      <c r="A74" s="82">
        <f t="shared" si="8"/>
        <v>31</v>
      </c>
      <c r="B74" s="170">
        <v>5163</v>
      </c>
      <c r="C74" s="171">
        <v>6310</v>
      </c>
      <c r="D74" s="171" t="s">
        <v>70</v>
      </c>
      <c r="E74" s="171">
        <v>120</v>
      </c>
      <c r="F74" s="171">
        <v>120</v>
      </c>
      <c r="G74" s="171">
        <v>13</v>
      </c>
      <c r="H74" s="172">
        <f t="shared" si="7"/>
        <v>0.10833333333333334</v>
      </c>
    </row>
    <row r="75" spans="1:8" ht="14.25" thickBot="1" x14ac:dyDescent="0.3">
      <c r="A75" s="82">
        <f t="shared" si="8"/>
        <v>32</v>
      </c>
      <c r="B75" s="173"/>
      <c r="C75" s="173"/>
      <c r="D75" s="174" t="s">
        <v>71</v>
      </c>
      <c r="E75" s="175">
        <f>SUM(E73:E74)</f>
        <v>120</v>
      </c>
      <c r="F75" s="176">
        <f>SUM(F73:F74)</f>
        <v>120</v>
      </c>
      <c r="G75" s="177">
        <f>SUM(G73:G74)</f>
        <v>14</v>
      </c>
      <c r="H75" s="178">
        <f t="shared" si="7"/>
        <v>0.11666666666666667</v>
      </c>
    </row>
    <row r="76" spans="1:8" ht="13.5" thickBot="1" x14ac:dyDescent="0.25">
      <c r="A76" s="82">
        <f t="shared" si="8"/>
        <v>33</v>
      </c>
      <c r="B76" s="179">
        <v>5901</v>
      </c>
      <c r="C76" s="180">
        <v>6409</v>
      </c>
      <c r="D76" s="180" t="s">
        <v>72</v>
      </c>
      <c r="E76" s="180">
        <v>0</v>
      </c>
      <c r="F76" s="180">
        <v>0</v>
      </c>
      <c r="G76" s="180">
        <v>0</v>
      </c>
      <c r="H76" s="181">
        <f t="shared" si="7"/>
        <v>0</v>
      </c>
    </row>
    <row r="77" spans="1:8" ht="13.5" thickBot="1" x14ac:dyDescent="0.25">
      <c r="A77" s="82">
        <f t="shared" si="8"/>
        <v>34</v>
      </c>
      <c r="B77" s="58"/>
      <c r="C77" s="58"/>
      <c r="D77" s="182" t="s">
        <v>71</v>
      </c>
      <c r="E77" s="183">
        <f>SUM(E76:E76)</f>
        <v>0</v>
      </c>
      <c r="F77" s="183">
        <f>SUM(F76:F76)</f>
        <v>0</v>
      </c>
      <c r="G77" s="183">
        <f>SUM(G76:G76)</f>
        <v>0</v>
      </c>
      <c r="H77" s="184">
        <f t="shared" si="7"/>
        <v>0</v>
      </c>
    </row>
    <row r="78" spans="1:8" ht="13.5" thickBot="1" x14ac:dyDescent="0.25">
      <c r="A78" s="82">
        <f t="shared" si="8"/>
        <v>35</v>
      </c>
      <c r="B78" s="58"/>
      <c r="C78" s="58"/>
      <c r="D78" s="185" t="s">
        <v>51</v>
      </c>
      <c r="E78" s="186">
        <f>SUM(E72+E75+E77)</f>
        <v>892</v>
      </c>
      <c r="F78" s="186">
        <f>SUM(F72+F75+F77)</f>
        <v>892</v>
      </c>
      <c r="G78" s="186">
        <f>SUM(G72+G75+G77)</f>
        <v>14</v>
      </c>
      <c r="H78" s="187">
        <f t="shared" si="7"/>
        <v>1.5695067264573991E-2</v>
      </c>
    </row>
    <row r="79" spans="1:8" x14ac:dyDescent="0.2">
      <c r="A79" s="82"/>
      <c r="B79" s="59"/>
      <c r="C79" s="59"/>
      <c r="D79" s="59"/>
      <c r="E79" s="59"/>
      <c r="F79" s="59"/>
      <c r="G79" s="59"/>
      <c r="H79" s="59"/>
    </row>
    <row r="80" spans="1:8" ht="15.75" x14ac:dyDescent="0.25">
      <c r="A80" s="82"/>
      <c r="B80" s="61" t="s">
        <v>73</v>
      </c>
      <c r="C80" s="62"/>
      <c r="D80" s="62"/>
      <c r="E80" s="61" t="s">
        <v>74</v>
      </c>
      <c r="F80" s="188"/>
      <c r="G80" s="59"/>
      <c r="H80" s="59"/>
    </row>
    <row r="81" spans="1:8" ht="13.5" thickBot="1" x14ac:dyDescent="0.25">
      <c r="A81" s="82"/>
      <c r="B81" s="59"/>
      <c r="C81" s="59"/>
      <c r="D81" s="59"/>
      <c r="E81" s="59"/>
      <c r="F81" s="59"/>
      <c r="G81" s="59"/>
      <c r="H81" s="59"/>
    </row>
    <row r="82" spans="1:8" ht="13.5" thickBot="1" x14ac:dyDescent="0.25">
      <c r="A82" s="82"/>
      <c r="B82" s="189"/>
      <c r="C82" s="123"/>
      <c r="D82" s="190"/>
      <c r="E82" s="190"/>
      <c r="F82" s="190"/>
      <c r="G82" s="191"/>
      <c r="H82" s="66"/>
    </row>
    <row r="83" spans="1:8" ht="13.5" thickBot="1" x14ac:dyDescent="0.25">
      <c r="A83" s="82"/>
      <c r="B83" s="192"/>
      <c r="C83" s="158" t="s">
        <v>75</v>
      </c>
      <c r="D83" s="159"/>
      <c r="E83" s="69" t="s">
        <v>64</v>
      </c>
      <c r="F83" s="69"/>
      <c r="G83" s="69"/>
      <c r="H83" s="71"/>
    </row>
    <row r="84" spans="1:8" ht="13.5" thickBot="1" x14ac:dyDescent="0.25">
      <c r="A84" s="82"/>
      <c r="B84" s="193"/>
      <c r="C84" s="194"/>
      <c r="D84" s="194"/>
      <c r="E84" s="194"/>
      <c r="F84" s="194"/>
      <c r="G84" s="194"/>
      <c r="H84" s="75"/>
    </row>
    <row r="85" spans="1:8" ht="13.5" thickBot="1" x14ac:dyDescent="0.25">
      <c r="A85" s="82"/>
      <c r="B85" s="77" t="s">
        <v>34</v>
      </c>
      <c r="C85" s="78" t="s">
        <v>1</v>
      </c>
      <c r="D85" s="79" t="s">
        <v>2</v>
      </c>
      <c r="E85" s="80" t="s">
        <v>3</v>
      </c>
      <c r="F85" s="80" t="s">
        <v>4</v>
      </c>
      <c r="G85" s="80" t="s">
        <v>5</v>
      </c>
      <c r="H85" s="81" t="s">
        <v>6</v>
      </c>
    </row>
    <row r="86" spans="1:8" x14ac:dyDescent="0.2">
      <c r="A86" s="82">
        <f>A78+1</f>
        <v>36</v>
      </c>
      <c r="B86" s="110">
        <v>5169</v>
      </c>
      <c r="C86" s="151">
        <v>6112</v>
      </c>
      <c r="D86" s="151" t="s">
        <v>76</v>
      </c>
      <c r="E86" s="151">
        <v>36</v>
      </c>
      <c r="F86" s="151">
        <v>36</v>
      </c>
      <c r="G86" s="151">
        <v>4</v>
      </c>
      <c r="H86" s="113">
        <f t="shared" ref="H86:H98" si="9">IF(F86=0,0,G86/F86)</f>
        <v>0.1111111111111111</v>
      </c>
    </row>
    <row r="87" spans="1:8" x14ac:dyDescent="0.2">
      <c r="A87" s="82">
        <f>A86+1</f>
        <v>37</v>
      </c>
      <c r="B87" s="195">
        <v>5179</v>
      </c>
      <c r="C87" s="154">
        <v>6112</v>
      </c>
      <c r="D87" s="117" t="s">
        <v>77</v>
      </c>
      <c r="E87" s="154">
        <v>40</v>
      </c>
      <c r="F87" s="154">
        <v>40</v>
      </c>
      <c r="G87" s="154">
        <v>7</v>
      </c>
      <c r="H87" s="155">
        <f t="shared" si="9"/>
        <v>0.17499999999999999</v>
      </c>
    </row>
    <row r="88" spans="1:8" ht="13.5" thickBot="1" x14ac:dyDescent="0.25">
      <c r="A88" s="82">
        <f t="shared" ref="A88:A96" si="10">A87+1</f>
        <v>38</v>
      </c>
      <c r="B88" s="170">
        <v>5499</v>
      </c>
      <c r="C88" s="171">
        <v>6112</v>
      </c>
      <c r="D88" s="171" t="s">
        <v>78</v>
      </c>
      <c r="E88" s="171">
        <v>54</v>
      </c>
      <c r="F88" s="171">
        <v>54</v>
      </c>
      <c r="G88" s="171">
        <v>6</v>
      </c>
      <c r="H88" s="147">
        <f t="shared" si="9"/>
        <v>0.1111111111111111</v>
      </c>
    </row>
    <row r="89" spans="1:8" ht="13.5" thickBot="1" x14ac:dyDescent="0.25">
      <c r="A89" s="82">
        <f t="shared" si="10"/>
        <v>39</v>
      </c>
      <c r="B89" s="58"/>
      <c r="C89" s="58"/>
      <c r="D89" s="134" t="s">
        <v>79</v>
      </c>
      <c r="E89" s="135">
        <f>SUM(E86:E88)</f>
        <v>130</v>
      </c>
      <c r="F89" s="135">
        <f>SUM(F86:F88)</f>
        <v>130</v>
      </c>
      <c r="G89" s="135">
        <f>SUM(G86:G88)</f>
        <v>17</v>
      </c>
      <c r="H89" s="109">
        <f t="shared" si="9"/>
        <v>0.13076923076923078</v>
      </c>
    </row>
    <row r="90" spans="1:8" x14ac:dyDescent="0.2">
      <c r="A90" s="82">
        <f>A89+1</f>
        <v>40</v>
      </c>
      <c r="B90" s="196">
        <v>5139</v>
      </c>
      <c r="C90" s="197">
        <v>6171</v>
      </c>
      <c r="D90" s="198" t="s">
        <v>80</v>
      </c>
      <c r="E90" s="197">
        <v>10</v>
      </c>
      <c r="F90" s="197">
        <v>10</v>
      </c>
      <c r="G90" s="197">
        <v>0</v>
      </c>
      <c r="H90" s="155">
        <f t="shared" si="9"/>
        <v>0</v>
      </c>
    </row>
    <row r="91" spans="1:8" x14ac:dyDescent="0.2">
      <c r="A91" s="82">
        <f t="shared" si="10"/>
        <v>41</v>
      </c>
      <c r="B91" s="199">
        <v>5164</v>
      </c>
      <c r="C91" s="200">
        <v>6171</v>
      </c>
      <c r="D91" s="201" t="s">
        <v>81</v>
      </c>
      <c r="E91" s="200">
        <v>30</v>
      </c>
      <c r="F91" s="200">
        <v>30</v>
      </c>
      <c r="G91" s="200">
        <v>0</v>
      </c>
      <c r="H91" s="155">
        <f t="shared" si="9"/>
        <v>0</v>
      </c>
    </row>
    <row r="92" spans="1:8" x14ac:dyDescent="0.2">
      <c r="A92" s="82">
        <f t="shared" si="10"/>
        <v>42</v>
      </c>
      <c r="B92" s="195">
        <v>5169</v>
      </c>
      <c r="C92" s="154">
        <v>6171</v>
      </c>
      <c r="D92" s="154" t="s">
        <v>76</v>
      </c>
      <c r="E92" s="154">
        <v>310</v>
      </c>
      <c r="F92" s="154">
        <v>310</v>
      </c>
      <c r="G92" s="154">
        <v>94</v>
      </c>
      <c r="H92" s="155">
        <f t="shared" si="9"/>
        <v>0.3032258064516129</v>
      </c>
    </row>
    <row r="93" spans="1:8" x14ac:dyDescent="0.2">
      <c r="A93" s="82">
        <f t="shared" si="10"/>
        <v>43</v>
      </c>
      <c r="B93" s="116">
        <v>5179</v>
      </c>
      <c r="C93" s="117">
        <v>6171</v>
      </c>
      <c r="D93" s="117" t="s">
        <v>77</v>
      </c>
      <c r="E93" s="117">
        <v>468</v>
      </c>
      <c r="F93" s="117">
        <v>468</v>
      </c>
      <c r="G93" s="117">
        <v>152</v>
      </c>
      <c r="H93" s="155">
        <f t="shared" si="9"/>
        <v>0.3247863247863248</v>
      </c>
    </row>
    <row r="94" spans="1:8" ht="13.5" thickBot="1" x14ac:dyDescent="0.25">
      <c r="A94" s="82">
        <f t="shared" si="10"/>
        <v>44</v>
      </c>
      <c r="B94" s="170">
        <v>5499</v>
      </c>
      <c r="C94" s="171">
        <v>6171</v>
      </c>
      <c r="D94" s="171" t="s">
        <v>78</v>
      </c>
      <c r="E94" s="171">
        <v>570</v>
      </c>
      <c r="F94" s="171">
        <v>570</v>
      </c>
      <c r="G94" s="171">
        <v>294</v>
      </c>
      <c r="H94" s="104">
        <f t="shared" si="9"/>
        <v>0.51578947368421058</v>
      </c>
    </row>
    <row r="95" spans="1:8" ht="13.5" thickBot="1" x14ac:dyDescent="0.25">
      <c r="A95" s="82">
        <f t="shared" si="10"/>
        <v>45</v>
      </c>
      <c r="B95" s="58"/>
      <c r="C95" s="58"/>
      <c r="D95" s="134" t="s">
        <v>82</v>
      </c>
      <c r="E95" s="135">
        <f>SUM(E90:E94)</f>
        <v>1388</v>
      </c>
      <c r="F95" s="135">
        <f>SUM(F90:F94)</f>
        <v>1388</v>
      </c>
      <c r="G95" s="135">
        <f>SUM(G90:G94)</f>
        <v>540</v>
      </c>
      <c r="H95" s="109">
        <f t="shared" si="9"/>
        <v>0.38904899135446686</v>
      </c>
    </row>
    <row r="96" spans="1:8" ht="13.5" thickBot="1" x14ac:dyDescent="0.25">
      <c r="A96" s="82">
        <f t="shared" si="10"/>
        <v>46</v>
      </c>
      <c r="B96" s="202"/>
      <c r="C96" s="202"/>
      <c r="D96" s="185" t="s">
        <v>51</v>
      </c>
      <c r="E96" s="186">
        <f>SUM(E89+E95)</f>
        <v>1518</v>
      </c>
      <c r="F96" s="186">
        <f>SUM(F89+F95)</f>
        <v>1518</v>
      </c>
      <c r="G96" s="186">
        <f>SUM(G89+G95)</f>
        <v>557</v>
      </c>
      <c r="H96" s="187">
        <f t="shared" si="9"/>
        <v>0.36693017127799737</v>
      </c>
    </row>
    <row r="97" spans="1:8" ht="13.5" thickBot="1" x14ac:dyDescent="0.25">
      <c r="A97" s="82"/>
      <c r="B97" s="58"/>
      <c r="C97" s="58"/>
      <c r="D97" s="203" t="s">
        <v>56</v>
      </c>
      <c r="E97" s="204"/>
      <c r="F97" s="204"/>
      <c r="G97" s="204"/>
      <c r="H97" s="205"/>
    </row>
    <row r="98" spans="1:8" x14ac:dyDescent="0.2">
      <c r="A98" s="82">
        <f>A96+1</f>
        <v>47</v>
      </c>
      <c r="B98" s="206">
        <v>5345</v>
      </c>
      <c r="C98" s="207">
        <v>6330</v>
      </c>
      <c r="D98" s="152" t="s">
        <v>83</v>
      </c>
      <c r="E98" s="152">
        <v>0</v>
      </c>
      <c r="F98" s="152">
        <v>0</v>
      </c>
      <c r="G98" s="152">
        <v>0</v>
      </c>
      <c r="H98" s="155">
        <f t="shared" si="9"/>
        <v>0</v>
      </c>
    </row>
    <row r="99" spans="1:8" ht="13.5" thickBot="1" x14ac:dyDescent="0.25">
      <c r="A99" s="82">
        <f>A98+1</f>
        <v>48</v>
      </c>
      <c r="B99" s="118">
        <v>4134</v>
      </c>
      <c r="C99" s="119"/>
      <c r="D99" s="119" t="s">
        <v>84</v>
      </c>
      <c r="E99" s="119">
        <v>1518</v>
      </c>
      <c r="F99" s="119">
        <v>1518</v>
      </c>
      <c r="G99" s="119">
        <v>379</v>
      </c>
      <c r="H99" s="104">
        <f>IF(F99=0,0,G99/F99)</f>
        <v>0.24967061923583664</v>
      </c>
    </row>
    <row r="100" spans="1:8" ht="13.5" thickBot="1" x14ac:dyDescent="0.25">
      <c r="A100" s="82">
        <f>A99+1</f>
        <v>49</v>
      </c>
      <c r="B100" s="202"/>
      <c r="C100" s="202"/>
      <c r="D100" s="120" t="s">
        <v>51</v>
      </c>
      <c r="E100" s="121">
        <f>SUM(E98:E99)</f>
        <v>1518</v>
      </c>
      <c r="F100" s="121">
        <f>SUM(F98:F99)</f>
        <v>1518</v>
      </c>
      <c r="G100" s="121">
        <f>SUM(G98:G99)</f>
        <v>379</v>
      </c>
      <c r="H100" s="122">
        <f>IF(F100=0,0,G100/F100)</f>
        <v>0.24967061923583664</v>
      </c>
    </row>
    <row r="101" spans="1:8" x14ac:dyDescent="0.2">
      <c r="A101" s="82"/>
      <c r="B101" s="202"/>
      <c r="C101" s="202"/>
      <c r="D101" s="202"/>
      <c r="E101" s="202"/>
      <c r="F101" s="202"/>
      <c r="G101" s="202"/>
      <c r="H101" s="208"/>
    </row>
    <row r="102" spans="1:8" ht="18.75" x14ac:dyDescent="0.3">
      <c r="A102" s="82"/>
      <c r="B102" s="60" t="s">
        <v>85</v>
      </c>
      <c r="C102" s="202"/>
      <c r="D102" s="202"/>
      <c r="E102" s="202"/>
      <c r="F102" s="202"/>
      <c r="G102" s="202"/>
      <c r="H102" s="208"/>
    </row>
    <row r="103" spans="1:8" ht="15.75" x14ac:dyDescent="0.25">
      <c r="A103" s="82"/>
      <c r="B103" s="61" t="s">
        <v>86</v>
      </c>
      <c r="C103" s="62"/>
      <c r="D103" s="62"/>
      <c r="E103" s="62"/>
      <c r="F103" s="62"/>
      <c r="G103" s="62"/>
      <c r="H103" s="59"/>
    </row>
    <row r="104" spans="1:8" ht="8.25" customHeight="1" thickBot="1" x14ac:dyDescent="0.3">
      <c r="A104" s="82"/>
      <c r="B104" s="61"/>
      <c r="C104" s="62"/>
      <c r="D104" s="62"/>
      <c r="E104" s="62"/>
      <c r="F104" s="62"/>
      <c r="G104" s="62"/>
      <c r="H104" s="59"/>
    </row>
    <row r="105" spans="1:8" ht="10.5" customHeight="1" thickBot="1" x14ac:dyDescent="0.25">
      <c r="A105" s="82"/>
      <c r="B105" s="63"/>
      <c r="C105" s="64"/>
      <c r="D105" s="64"/>
      <c r="E105" s="64"/>
      <c r="F105" s="64"/>
      <c r="G105" s="65"/>
      <c r="H105" s="66"/>
    </row>
    <row r="106" spans="1:8" ht="13.5" thickBot="1" x14ac:dyDescent="0.25">
      <c r="A106" s="82"/>
      <c r="B106" s="67"/>
      <c r="C106" s="68" t="s">
        <v>31</v>
      </c>
      <c r="D106" s="69" t="s">
        <v>32</v>
      </c>
      <c r="E106" s="69" t="s">
        <v>33</v>
      </c>
      <c r="F106" s="69"/>
      <c r="G106" s="70"/>
      <c r="H106" s="71"/>
    </row>
    <row r="107" spans="1:8" ht="10.5" customHeight="1" thickBot="1" x14ac:dyDescent="0.25">
      <c r="A107" s="82"/>
      <c r="B107" s="72"/>
      <c r="C107" s="73"/>
      <c r="D107" s="73"/>
      <c r="E107" s="73"/>
      <c r="F107" s="73"/>
      <c r="G107" s="74"/>
      <c r="H107" s="75"/>
    </row>
    <row r="108" spans="1:8" ht="13.5" thickBot="1" x14ac:dyDescent="0.25">
      <c r="A108" s="82"/>
      <c r="B108" s="77" t="s">
        <v>34</v>
      </c>
      <c r="C108" s="78" t="s">
        <v>1</v>
      </c>
      <c r="D108" s="79" t="s">
        <v>2</v>
      </c>
      <c r="E108" s="80" t="s">
        <v>3</v>
      </c>
      <c r="F108" s="80" t="s">
        <v>4</v>
      </c>
      <c r="G108" s="80" t="s">
        <v>5</v>
      </c>
      <c r="H108" s="7" t="s">
        <v>6</v>
      </c>
    </row>
    <row r="109" spans="1:8" ht="13.5" thickBot="1" x14ac:dyDescent="0.25">
      <c r="A109" s="82">
        <f>A100+1</f>
        <v>50</v>
      </c>
      <c r="B109" s="179">
        <v>1361</v>
      </c>
      <c r="C109" s="180"/>
      <c r="D109" s="180" t="s">
        <v>87</v>
      </c>
      <c r="E109" s="180">
        <v>150</v>
      </c>
      <c r="F109" s="180">
        <v>150</v>
      </c>
      <c r="G109" s="180">
        <v>70</v>
      </c>
      <c r="H109" s="209">
        <f>IF(F109=0,0,G109/F109)</f>
        <v>0.46666666666666667</v>
      </c>
    </row>
    <row r="110" spans="1:8" ht="13.5" thickBot="1" x14ac:dyDescent="0.25">
      <c r="A110" s="82">
        <f>A109+1</f>
        <v>51</v>
      </c>
      <c r="B110" s="58"/>
      <c r="C110" s="58"/>
      <c r="D110" s="120" t="s">
        <v>88</v>
      </c>
      <c r="E110" s="121">
        <f>SUM(E109)</f>
        <v>150</v>
      </c>
      <c r="F110" s="121">
        <f>SUM(F109)</f>
        <v>150</v>
      </c>
      <c r="G110" s="121">
        <f>SUM(G109)</f>
        <v>70</v>
      </c>
      <c r="H110" s="122">
        <f>IF(F110=0,0,G110/F110)</f>
        <v>0.46666666666666667</v>
      </c>
    </row>
    <row r="111" spans="1:8" ht="8.25" customHeight="1" x14ac:dyDescent="0.2">
      <c r="A111" s="82"/>
      <c r="B111" s="63"/>
      <c r="C111" s="64"/>
      <c r="D111" s="64"/>
      <c r="E111" s="64"/>
      <c r="F111" s="64"/>
      <c r="G111" s="65"/>
      <c r="H111" s="66"/>
    </row>
    <row r="112" spans="1:8" x14ac:dyDescent="0.2">
      <c r="A112" s="82"/>
      <c r="B112" s="67"/>
      <c r="C112" s="69"/>
      <c r="D112" s="69" t="s">
        <v>43</v>
      </c>
      <c r="E112" s="69" t="s">
        <v>44</v>
      </c>
      <c r="F112" s="69"/>
      <c r="G112" s="70"/>
      <c r="H112" s="71"/>
    </row>
    <row r="113" spans="1:8" ht="6" customHeight="1" thickBot="1" x14ac:dyDescent="0.25">
      <c r="A113" s="82"/>
      <c r="B113" s="72"/>
      <c r="C113" s="73"/>
      <c r="D113" s="73"/>
      <c r="E113" s="73"/>
      <c r="F113" s="73"/>
      <c r="G113" s="74"/>
      <c r="H113" s="75"/>
    </row>
    <row r="114" spans="1:8" ht="13.5" thickBot="1" x14ac:dyDescent="0.25">
      <c r="A114" s="82"/>
      <c r="B114" s="210" t="s">
        <v>34</v>
      </c>
      <c r="C114" s="211" t="s">
        <v>1</v>
      </c>
      <c r="D114" s="84" t="s">
        <v>2</v>
      </c>
      <c r="E114" s="212" t="s">
        <v>3</v>
      </c>
      <c r="F114" s="212" t="s">
        <v>4</v>
      </c>
      <c r="G114" s="212" t="s">
        <v>5</v>
      </c>
      <c r="H114" s="213" t="s">
        <v>6</v>
      </c>
    </row>
    <row r="115" spans="1:8" x14ac:dyDescent="0.2">
      <c r="A115" s="82">
        <f>A110+1</f>
        <v>52</v>
      </c>
      <c r="B115" s="126">
        <v>2212</v>
      </c>
      <c r="C115" s="129">
        <v>2169</v>
      </c>
      <c r="D115" s="128" t="s">
        <v>89</v>
      </c>
      <c r="E115" s="129">
        <v>100</v>
      </c>
      <c r="F115" s="129">
        <v>100</v>
      </c>
      <c r="G115" s="129">
        <v>44</v>
      </c>
      <c r="H115" s="113">
        <f>IF(F115=0,0,G115/F115)</f>
        <v>0.44</v>
      </c>
    </row>
    <row r="116" spans="1:8" x14ac:dyDescent="0.2">
      <c r="A116" s="82">
        <f>A115+1</f>
        <v>53</v>
      </c>
      <c r="B116" s="98">
        <v>2324</v>
      </c>
      <c r="C116" s="91">
        <v>2169</v>
      </c>
      <c r="D116" s="99" t="s">
        <v>90</v>
      </c>
      <c r="E116" s="91">
        <v>0</v>
      </c>
      <c r="F116" s="91">
        <v>0</v>
      </c>
      <c r="G116" s="91">
        <v>2</v>
      </c>
      <c r="H116" s="92">
        <f>IF(F116=0,0,G116/F116)</f>
        <v>0</v>
      </c>
    </row>
    <row r="117" spans="1:8" ht="13.5" thickBot="1" x14ac:dyDescent="0.25">
      <c r="A117" s="82">
        <f>A116+1</f>
        <v>54</v>
      </c>
      <c r="B117" s="214">
        <v>2212</v>
      </c>
      <c r="C117" s="215">
        <v>3635</v>
      </c>
      <c r="D117" s="216" t="s">
        <v>91</v>
      </c>
      <c r="E117" s="217">
        <v>0</v>
      </c>
      <c r="F117" s="217">
        <v>0</v>
      </c>
      <c r="G117" s="217">
        <v>2</v>
      </c>
      <c r="H117" s="218">
        <f>IF(F117=0,0,G117/F117)</f>
        <v>0</v>
      </c>
    </row>
    <row r="118" spans="1:8" ht="13.5" thickBot="1" x14ac:dyDescent="0.25">
      <c r="A118" s="82">
        <f>A117+1</f>
        <v>55</v>
      </c>
      <c r="B118" s="105"/>
      <c r="C118" s="105"/>
      <c r="D118" s="219" t="s">
        <v>92</v>
      </c>
      <c r="E118" s="121">
        <f>SUM(E115:E117)</f>
        <v>100</v>
      </c>
      <c r="F118" s="121">
        <f>SUM(F115:F117)</f>
        <v>100</v>
      </c>
      <c r="G118" s="121">
        <f>SUM(G115:G117)</f>
        <v>48</v>
      </c>
      <c r="H118" s="209">
        <f>IF(F118=0,0,G118/F118)</f>
        <v>0.48</v>
      </c>
    </row>
    <row r="119" spans="1:8" ht="13.5" x14ac:dyDescent="0.25">
      <c r="A119" s="82"/>
      <c r="B119" s="105"/>
      <c r="C119" s="105"/>
      <c r="D119" s="220"/>
      <c r="E119" s="202"/>
      <c r="F119" s="202"/>
      <c r="G119" s="202"/>
      <c r="H119" s="136"/>
    </row>
    <row r="120" spans="1:8" ht="18" customHeight="1" x14ac:dyDescent="0.25">
      <c r="A120" s="82"/>
      <c r="B120" s="61" t="s">
        <v>93</v>
      </c>
      <c r="C120" s="62"/>
      <c r="D120" s="62"/>
      <c r="E120" s="62"/>
      <c r="F120" s="62"/>
      <c r="G120" s="62"/>
      <c r="H120" s="59"/>
    </row>
    <row r="121" spans="1:8" ht="13.5" thickBot="1" x14ac:dyDescent="0.25">
      <c r="A121" s="82"/>
      <c r="B121" s="59"/>
      <c r="C121" s="59"/>
      <c r="D121" s="59"/>
      <c r="E121" s="59"/>
      <c r="F121" s="59"/>
      <c r="G121" s="59"/>
      <c r="H121" s="59"/>
    </row>
    <row r="122" spans="1:8" ht="9" customHeight="1" thickBot="1" x14ac:dyDescent="0.25">
      <c r="A122" s="82"/>
      <c r="B122" s="63"/>
      <c r="C122" s="64"/>
      <c r="D122" s="64"/>
      <c r="E122" s="64"/>
      <c r="F122" s="64"/>
      <c r="G122" s="65"/>
      <c r="H122" s="66"/>
    </row>
    <row r="123" spans="1:8" ht="13.5" thickBot="1" x14ac:dyDescent="0.25">
      <c r="A123" s="82"/>
      <c r="B123" s="67"/>
      <c r="C123" s="68" t="s">
        <v>31</v>
      </c>
      <c r="D123" s="69" t="s">
        <v>32</v>
      </c>
      <c r="E123" s="69" t="s">
        <v>33</v>
      </c>
      <c r="F123" s="69"/>
      <c r="G123" s="70"/>
      <c r="H123" s="71"/>
    </row>
    <row r="124" spans="1:8" ht="9.75" customHeight="1" thickBot="1" x14ac:dyDescent="0.25">
      <c r="A124" s="82"/>
      <c r="B124" s="67"/>
      <c r="C124" s="69"/>
      <c r="D124" s="69"/>
      <c r="E124" s="69"/>
      <c r="F124" s="69"/>
      <c r="G124" s="70"/>
      <c r="H124" s="71"/>
    </row>
    <row r="125" spans="1:8" ht="13.5" thickBot="1" x14ac:dyDescent="0.25">
      <c r="A125" s="82"/>
      <c r="B125" s="77" t="s">
        <v>34</v>
      </c>
      <c r="C125" s="78" t="s">
        <v>1</v>
      </c>
      <c r="D125" s="79" t="s">
        <v>2</v>
      </c>
      <c r="E125" s="80" t="s">
        <v>3</v>
      </c>
      <c r="F125" s="80" t="s">
        <v>4</v>
      </c>
      <c r="G125" s="80" t="s">
        <v>5</v>
      </c>
      <c r="H125" s="7" t="s">
        <v>6</v>
      </c>
    </row>
    <row r="126" spans="1:8" ht="13.5" thickBot="1" x14ac:dyDescent="0.25">
      <c r="A126" s="82">
        <f>A118+1</f>
        <v>56</v>
      </c>
      <c r="B126" s="179">
        <v>1361</v>
      </c>
      <c r="C126" s="180"/>
      <c r="D126" s="180" t="s">
        <v>94</v>
      </c>
      <c r="E126" s="180">
        <v>150</v>
      </c>
      <c r="F126" s="180">
        <v>150</v>
      </c>
      <c r="G126" s="180">
        <v>19</v>
      </c>
      <c r="H126" s="209">
        <f>IF(F126=0,0,G126/F126)</f>
        <v>0.12666666666666668</v>
      </c>
    </row>
    <row r="127" spans="1:8" ht="13.5" thickBot="1" x14ac:dyDescent="0.25">
      <c r="A127" s="82">
        <f>A126+1</f>
        <v>57</v>
      </c>
      <c r="B127" s="58"/>
      <c r="C127" s="58"/>
      <c r="D127" s="185" t="s">
        <v>88</v>
      </c>
      <c r="E127" s="186">
        <f>SUM(E126:E126)</f>
        <v>150</v>
      </c>
      <c r="F127" s="186">
        <f>SUM(F126:F126)</f>
        <v>150</v>
      </c>
      <c r="G127" s="186">
        <f>SUM(G126:G126)</f>
        <v>19</v>
      </c>
      <c r="H127" s="187">
        <f>IF(F127=0,0,G127/F127)</f>
        <v>0.12666666666666668</v>
      </c>
    </row>
    <row r="128" spans="1:8" ht="9" customHeight="1" x14ac:dyDescent="0.2">
      <c r="A128" s="82"/>
      <c r="B128" s="63"/>
      <c r="C128" s="64"/>
      <c r="D128" s="64"/>
      <c r="E128" s="64"/>
      <c r="F128" s="64"/>
      <c r="G128" s="65"/>
      <c r="H128" s="66"/>
    </row>
    <row r="129" spans="1:8" x14ac:dyDescent="0.2">
      <c r="A129" s="82"/>
      <c r="B129" s="67"/>
      <c r="C129" s="69"/>
      <c r="D129" s="69" t="s">
        <v>43</v>
      </c>
      <c r="E129" s="69" t="s">
        <v>44</v>
      </c>
      <c r="F129" s="69"/>
      <c r="G129" s="70"/>
      <c r="H129" s="71"/>
    </row>
    <row r="130" spans="1:8" ht="8.25" customHeight="1" thickBot="1" x14ac:dyDescent="0.25">
      <c r="A130" s="82"/>
      <c r="B130" s="72"/>
      <c r="C130" s="73"/>
      <c r="D130" s="73"/>
      <c r="E130" s="73"/>
      <c r="F130" s="73"/>
      <c r="G130" s="74"/>
      <c r="H130" s="75"/>
    </row>
    <row r="131" spans="1:8" ht="13.5" thickBot="1" x14ac:dyDescent="0.25">
      <c r="A131" s="82"/>
      <c r="B131" s="210" t="s">
        <v>34</v>
      </c>
      <c r="C131" s="211" t="s">
        <v>1</v>
      </c>
      <c r="D131" s="84" t="s">
        <v>2</v>
      </c>
      <c r="E131" s="212" t="s">
        <v>3</v>
      </c>
      <c r="F131" s="212" t="s">
        <v>4</v>
      </c>
      <c r="G131" s="212" t="s">
        <v>5</v>
      </c>
      <c r="H131" s="213" t="s">
        <v>6</v>
      </c>
    </row>
    <row r="132" spans="1:8" x14ac:dyDescent="0.2">
      <c r="A132" s="82">
        <f>A127+1</f>
        <v>58</v>
      </c>
      <c r="B132" s="110">
        <v>2212</v>
      </c>
      <c r="C132" s="151">
        <v>2212</v>
      </c>
      <c r="D132" s="111" t="s">
        <v>95</v>
      </c>
      <c r="E132" s="151">
        <v>50</v>
      </c>
      <c r="F132" s="151">
        <v>50</v>
      </c>
      <c r="G132" s="151">
        <v>0</v>
      </c>
      <c r="H132" s="113">
        <f>IF(F132=0,0,G132/F132)</f>
        <v>0</v>
      </c>
    </row>
    <row r="133" spans="1:8" ht="13.5" thickBot="1" x14ac:dyDescent="0.25">
      <c r="A133" s="82">
        <f>A132+1</f>
        <v>59</v>
      </c>
      <c r="B133" s="118">
        <v>2324</v>
      </c>
      <c r="C133" s="119">
        <v>2212</v>
      </c>
      <c r="D133" s="221" t="s">
        <v>90</v>
      </c>
      <c r="E133" s="119">
        <v>0</v>
      </c>
      <c r="F133" s="119">
        <v>0</v>
      </c>
      <c r="G133" s="119">
        <v>0</v>
      </c>
      <c r="H133" s="155">
        <f>IF(F133=0,0,G133/F133)</f>
        <v>0</v>
      </c>
    </row>
    <row r="134" spans="1:8" ht="13.5" thickBot="1" x14ac:dyDescent="0.25">
      <c r="A134" s="82">
        <f>A133+1</f>
        <v>60</v>
      </c>
      <c r="B134" s="202"/>
      <c r="C134" s="202"/>
      <c r="D134" s="222" t="s">
        <v>88</v>
      </c>
      <c r="E134" s="223">
        <f>SUM(E132:E133)</f>
        <v>50</v>
      </c>
      <c r="F134" s="223">
        <f>SUM(F132:F133)</f>
        <v>50</v>
      </c>
      <c r="G134" s="223">
        <f>SUM(G132:G133)</f>
        <v>0</v>
      </c>
      <c r="H134" s="122">
        <f>IF(F134=0,0,G134/F134)</f>
        <v>0</v>
      </c>
    </row>
    <row r="135" spans="1:8" x14ac:dyDescent="0.2">
      <c r="A135" s="82"/>
      <c r="B135" s="202"/>
      <c r="C135" s="202"/>
      <c r="D135" s="224"/>
      <c r="E135" s="225"/>
      <c r="F135" s="225"/>
      <c r="G135" s="225"/>
      <c r="H135" s="208"/>
    </row>
    <row r="136" spans="1:8" ht="18.75" x14ac:dyDescent="0.3">
      <c r="A136" s="82"/>
      <c r="B136" s="60" t="s">
        <v>96</v>
      </c>
      <c r="C136" s="202"/>
      <c r="D136" s="202"/>
      <c r="E136" s="202"/>
      <c r="F136" s="202"/>
      <c r="G136" s="202"/>
      <c r="H136" s="208"/>
    </row>
    <row r="137" spans="1:8" ht="15.75" x14ac:dyDescent="0.25">
      <c r="A137" s="82"/>
      <c r="B137" s="61" t="s">
        <v>97</v>
      </c>
      <c r="C137" s="202"/>
      <c r="D137" s="226"/>
      <c r="E137" s="227"/>
      <c r="F137" s="227"/>
      <c r="G137" s="227"/>
      <c r="H137" s="228"/>
    </row>
    <row r="138" spans="1:8" ht="11.25" customHeight="1" thickBot="1" x14ac:dyDescent="0.3">
      <c r="A138" s="82"/>
      <c r="B138" s="202"/>
      <c r="C138" s="202"/>
      <c r="D138" s="226"/>
      <c r="E138" s="227"/>
      <c r="F138" s="227"/>
      <c r="G138" s="227"/>
      <c r="H138" s="228"/>
    </row>
    <row r="139" spans="1:8" ht="7.5" customHeight="1" thickBot="1" x14ac:dyDescent="0.25">
      <c r="A139" s="82"/>
      <c r="B139" s="63"/>
      <c r="C139" s="64"/>
      <c r="D139" s="64"/>
      <c r="E139" s="64"/>
      <c r="F139" s="64"/>
      <c r="G139" s="65"/>
      <c r="H139" s="66"/>
    </row>
    <row r="140" spans="1:8" ht="13.5" thickBot="1" x14ac:dyDescent="0.25">
      <c r="A140" s="82"/>
      <c r="B140" s="67"/>
      <c r="C140" s="68" t="s">
        <v>31</v>
      </c>
      <c r="D140" s="69" t="s">
        <v>43</v>
      </c>
      <c r="E140" s="69" t="s">
        <v>44</v>
      </c>
      <c r="F140" s="69"/>
      <c r="G140" s="70"/>
      <c r="H140" s="71"/>
    </row>
    <row r="141" spans="1:8" ht="9.75" customHeight="1" thickBot="1" x14ac:dyDescent="0.25">
      <c r="A141" s="82"/>
      <c r="B141" s="72"/>
      <c r="C141" s="73"/>
      <c r="D141" s="73"/>
      <c r="E141" s="73"/>
      <c r="F141" s="73"/>
      <c r="G141" s="74"/>
      <c r="H141" s="75"/>
    </row>
    <row r="142" spans="1:8" ht="13.5" thickBot="1" x14ac:dyDescent="0.25">
      <c r="A142" s="82"/>
      <c r="B142" s="77" t="s">
        <v>34</v>
      </c>
      <c r="C142" s="78" t="s">
        <v>1</v>
      </c>
      <c r="D142" s="79" t="s">
        <v>2</v>
      </c>
      <c r="E142" s="80" t="s">
        <v>3</v>
      </c>
      <c r="F142" s="80" t="s">
        <v>4</v>
      </c>
      <c r="G142" s="80" t="s">
        <v>5</v>
      </c>
      <c r="H142" s="81" t="s">
        <v>6</v>
      </c>
    </row>
    <row r="143" spans="1:8" x14ac:dyDescent="0.2">
      <c r="A143" s="82">
        <f>A134+1</f>
        <v>61</v>
      </c>
      <c r="B143" s="195">
        <v>2324</v>
      </c>
      <c r="C143" s="154">
        <v>2212</v>
      </c>
      <c r="D143" s="132" t="s">
        <v>98</v>
      </c>
      <c r="E143" s="154">
        <v>0</v>
      </c>
      <c r="F143" s="154">
        <v>0</v>
      </c>
      <c r="G143" s="154">
        <v>0</v>
      </c>
      <c r="H143" s="155">
        <f t="shared" ref="H143:H167" si="11">IF(F143=0,0,G143/F143)</f>
        <v>0</v>
      </c>
    </row>
    <row r="144" spans="1:8" ht="13.5" thickBot="1" x14ac:dyDescent="0.25">
      <c r="A144" s="82">
        <f t="shared" ref="A144:A167" si="12">A143+1</f>
        <v>62</v>
      </c>
      <c r="B144" s="229">
        <v>2324</v>
      </c>
      <c r="C144" s="230">
        <v>2219</v>
      </c>
      <c r="D144" s="231" t="s">
        <v>99</v>
      </c>
      <c r="E144" s="232">
        <v>0</v>
      </c>
      <c r="F144" s="232">
        <v>0</v>
      </c>
      <c r="G144" s="232">
        <v>0</v>
      </c>
      <c r="H144" s="97">
        <f t="shared" si="11"/>
        <v>0</v>
      </c>
    </row>
    <row r="145" spans="1:8" ht="14.25" thickBot="1" x14ac:dyDescent="0.3">
      <c r="A145" s="82">
        <f t="shared" si="12"/>
        <v>63</v>
      </c>
      <c r="B145" s="164"/>
      <c r="C145" s="106"/>
      <c r="D145" s="219" t="s">
        <v>100</v>
      </c>
      <c r="E145" s="233">
        <f>SUM(E143:E144)</f>
        <v>0</v>
      </c>
      <c r="F145" s="233">
        <f>SUM(F143:F144)</f>
        <v>0</v>
      </c>
      <c r="G145" s="233">
        <f>SUM(G143:G144)</f>
        <v>0</v>
      </c>
      <c r="H145" s="234">
        <f t="shared" si="11"/>
        <v>0</v>
      </c>
    </row>
    <row r="146" spans="1:8" x14ac:dyDescent="0.2">
      <c r="A146" s="82">
        <f t="shared" si="12"/>
        <v>64</v>
      </c>
      <c r="B146" s="235">
        <v>2132</v>
      </c>
      <c r="C146" s="86">
        <v>3111</v>
      </c>
      <c r="D146" s="132" t="s">
        <v>101</v>
      </c>
      <c r="E146" s="133">
        <v>70</v>
      </c>
      <c r="F146" s="133">
        <v>70</v>
      </c>
      <c r="G146" s="133">
        <v>18</v>
      </c>
      <c r="H146" s="236">
        <f t="shared" si="11"/>
        <v>0.25714285714285712</v>
      </c>
    </row>
    <row r="147" spans="1:8" x14ac:dyDescent="0.2">
      <c r="A147" s="82">
        <f t="shared" si="12"/>
        <v>65</v>
      </c>
      <c r="B147" s="98">
        <v>2322</v>
      </c>
      <c r="C147" s="91">
        <v>3111</v>
      </c>
      <c r="D147" s="132" t="s">
        <v>102</v>
      </c>
      <c r="E147" s="133">
        <v>0</v>
      </c>
      <c r="F147" s="133">
        <v>0</v>
      </c>
      <c r="G147" s="133">
        <v>0</v>
      </c>
      <c r="H147" s="155">
        <f t="shared" si="11"/>
        <v>0</v>
      </c>
    </row>
    <row r="148" spans="1:8" ht="13.5" thickBot="1" x14ac:dyDescent="0.25">
      <c r="A148" s="82">
        <f t="shared" si="12"/>
        <v>66</v>
      </c>
      <c r="B148" s="214">
        <v>2324</v>
      </c>
      <c r="C148" s="215">
        <v>3111</v>
      </c>
      <c r="D148" s="216" t="s">
        <v>103</v>
      </c>
      <c r="E148" s="217">
        <v>0</v>
      </c>
      <c r="F148" s="217">
        <v>0</v>
      </c>
      <c r="G148" s="217">
        <v>0</v>
      </c>
      <c r="H148" s="97">
        <f t="shared" si="11"/>
        <v>0</v>
      </c>
    </row>
    <row r="149" spans="1:8" ht="14.25" thickBot="1" x14ac:dyDescent="0.3">
      <c r="A149" s="82">
        <f t="shared" si="12"/>
        <v>67</v>
      </c>
      <c r="B149" s="105"/>
      <c r="C149" s="105"/>
      <c r="D149" s="219" t="s">
        <v>104</v>
      </c>
      <c r="E149" s="237">
        <f>SUM(E146:E147)</f>
        <v>70</v>
      </c>
      <c r="F149" s="237">
        <f>SUM(F146:F147)</f>
        <v>70</v>
      </c>
      <c r="G149" s="237">
        <f>SUM(G146:G147)</f>
        <v>18</v>
      </c>
      <c r="H149" s="234">
        <f t="shared" si="11"/>
        <v>0.25714285714285712</v>
      </c>
    </row>
    <row r="150" spans="1:8" x14ac:dyDescent="0.2">
      <c r="A150" s="82">
        <f t="shared" si="12"/>
        <v>68</v>
      </c>
      <c r="B150" s="126">
        <v>2111</v>
      </c>
      <c r="C150" s="129">
        <v>3421</v>
      </c>
      <c r="D150" s="238" t="s">
        <v>105</v>
      </c>
      <c r="E150" s="133">
        <v>530</v>
      </c>
      <c r="F150" s="133">
        <v>530</v>
      </c>
      <c r="G150" s="133">
        <v>25</v>
      </c>
      <c r="H150" s="155">
        <f t="shared" si="11"/>
        <v>4.716981132075472E-2</v>
      </c>
    </row>
    <row r="151" spans="1:8" x14ac:dyDescent="0.2">
      <c r="A151" s="82">
        <f t="shared" si="12"/>
        <v>69</v>
      </c>
      <c r="B151" s="98">
        <v>2132</v>
      </c>
      <c r="C151" s="91">
        <v>3421</v>
      </c>
      <c r="D151" s="99" t="s">
        <v>106</v>
      </c>
      <c r="E151" s="91">
        <v>0</v>
      </c>
      <c r="F151" s="91">
        <v>0</v>
      </c>
      <c r="G151" s="91">
        <v>25</v>
      </c>
      <c r="H151" s="155">
        <f t="shared" si="11"/>
        <v>0</v>
      </c>
    </row>
    <row r="152" spans="1:8" x14ac:dyDescent="0.2">
      <c r="A152" s="82">
        <f t="shared" si="12"/>
        <v>70</v>
      </c>
      <c r="B152" s="98">
        <v>2324</v>
      </c>
      <c r="C152" s="91">
        <v>3421</v>
      </c>
      <c r="D152" s="99" t="s">
        <v>107</v>
      </c>
      <c r="E152" s="91">
        <v>0</v>
      </c>
      <c r="F152" s="91">
        <v>0</v>
      </c>
      <c r="G152" s="91">
        <v>0</v>
      </c>
      <c r="H152" s="155">
        <f t="shared" si="11"/>
        <v>0</v>
      </c>
    </row>
    <row r="153" spans="1:8" ht="13.5" thickBot="1" x14ac:dyDescent="0.25">
      <c r="A153" s="82">
        <f t="shared" si="12"/>
        <v>71</v>
      </c>
      <c r="B153" s="214">
        <v>2324</v>
      </c>
      <c r="C153" s="215">
        <v>3429</v>
      </c>
      <c r="D153" s="216" t="s">
        <v>107</v>
      </c>
      <c r="E153" s="217">
        <v>0</v>
      </c>
      <c r="F153" s="217">
        <v>0</v>
      </c>
      <c r="G153" s="217">
        <v>0</v>
      </c>
      <c r="H153" s="97">
        <f t="shared" si="11"/>
        <v>0</v>
      </c>
    </row>
    <row r="154" spans="1:8" ht="14.25" thickBot="1" x14ac:dyDescent="0.3">
      <c r="A154" s="82">
        <f t="shared" si="12"/>
        <v>72</v>
      </c>
      <c r="B154" s="105"/>
      <c r="C154" s="105"/>
      <c r="D154" s="219" t="s">
        <v>108</v>
      </c>
      <c r="E154" s="237">
        <f>SUM(E150:E153)</f>
        <v>530</v>
      </c>
      <c r="F154" s="237">
        <f>SUM(F150:F153)</f>
        <v>530</v>
      </c>
      <c r="G154" s="237">
        <f>SUM(G150:G153)</f>
        <v>50</v>
      </c>
      <c r="H154" s="234">
        <f t="shared" si="11"/>
        <v>9.4339622641509441E-2</v>
      </c>
    </row>
    <row r="155" spans="1:8" x14ac:dyDescent="0.2">
      <c r="A155" s="82">
        <f t="shared" si="12"/>
        <v>73</v>
      </c>
      <c r="B155" s="126">
        <v>2111</v>
      </c>
      <c r="C155" s="129">
        <v>3613</v>
      </c>
      <c r="D155" s="128" t="s">
        <v>109</v>
      </c>
      <c r="E155" s="129">
        <v>50</v>
      </c>
      <c r="F155" s="129">
        <v>50</v>
      </c>
      <c r="G155" s="129">
        <v>38</v>
      </c>
      <c r="H155" s="239">
        <f t="shared" si="11"/>
        <v>0.76</v>
      </c>
    </row>
    <row r="156" spans="1:8" x14ac:dyDescent="0.2">
      <c r="A156" s="82">
        <f t="shared" si="12"/>
        <v>74</v>
      </c>
      <c r="B156" s="98">
        <v>2132</v>
      </c>
      <c r="C156" s="91">
        <v>3613</v>
      </c>
      <c r="D156" s="99" t="s">
        <v>110</v>
      </c>
      <c r="E156" s="91">
        <v>400</v>
      </c>
      <c r="F156" s="91">
        <v>400</v>
      </c>
      <c r="G156" s="91">
        <v>140</v>
      </c>
      <c r="H156" s="240">
        <f t="shared" si="11"/>
        <v>0.35</v>
      </c>
    </row>
    <row r="157" spans="1:8" ht="13.5" thickBot="1" x14ac:dyDescent="0.25">
      <c r="A157" s="82">
        <f t="shared" si="12"/>
        <v>75</v>
      </c>
      <c r="B157" s="241">
        <v>2324</v>
      </c>
      <c r="C157" s="103">
        <v>3613</v>
      </c>
      <c r="D157" s="242" t="s">
        <v>111</v>
      </c>
      <c r="E157" s="103">
        <v>0</v>
      </c>
      <c r="F157" s="103">
        <v>0</v>
      </c>
      <c r="G157" s="103">
        <v>0</v>
      </c>
      <c r="H157" s="155">
        <f t="shared" si="11"/>
        <v>0</v>
      </c>
    </row>
    <row r="158" spans="1:8" ht="14.25" thickBot="1" x14ac:dyDescent="0.3">
      <c r="A158" s="82">
        <f t="shared" si="12"/>
        <v>76</v>
      </c>
      <c r="B158" s="105"/>
      <c r="C158" s="105"/>
      <c r="D158" s="165" t="s">
        <v>112</v>
      </c>
      <c r="E158" s="243">
        <f>SUM(E155:E157)</f>
        <v>450</v>
      </c>
      <c r="F158" s="243">
        <f>SUM(F155:F157)</f>
        <v>450</v>
      </c>
      <c r="G158" s="243">
        <f>SUM(G155:G157)</f>
        <v>178</v>
      </c>
      <c r="H158" s="244">
        <f t="shared" si="11"/>
        <v>0.39555555555555555</v>
      </c>
    </row>
    <row r="159" spans="1:8" x14ac:dyDescent="0.2">
      <c r="A159" s="82">
        <f>A158+1</f>
        <v>77</v>
      </c>
      <c r="B159" s="110">
        <v>2111</v>
      </c>
      <c r="C159" s="151">
        <v>3639</v>
      </c>
      <c r="D159" s="245" t="s">
        <v>113</v>
      </c>
      <c r="E159" s="151">
        <v>2</v>
      </c>
      <c r="F159" s="151">
        <v>2</v>
      </c>
      <c r="G159" s="151">
        <v>0</v>
      </c>
      <c r="H159" s="239">
        <f t="shared" si="11"/>
        <v>0</v>
      </c>
    </row>
    <row r="160" spans="1:8" ht="13.5" thickBot="1" x14ac:dyDescent="0.25">
      <c r="A160" s="82">
        <f t="shared" si="12"/>
        <v>78</v>
      </c>
      <c r="B160" s="214">
        <v>2131</v>
      </c>
      <c r="C160" s="215">
        <v>3639</v>
      </c>
      <c r="D160" s="246" t="s">
        <v>114</v>
      </c>
      <c r="E160" s="215">
        <v>0</v>
      </c>
      <c r="F160" s="215">
        <v>0</v>
      </c>
      <c r="G160" s="215">
        <v>1</v>
      </c>
      <c r="H160" s="104">
        <f t="shared" si="11"/>
        <v>0</v>
      </c>
    </row>
    <row r="161" spans="1:8" ht="14.25" thickBot="1" x14ac:dyDescent="0.3">
      <c r="A161" s="82">
        <f t="shared" si="12"/>
        <v>79</v>
      </c>
      <c r="B161" s="105"/>
      <c r="C161" s="105"/>
      <c r="D161" s="247" t="s">
        <v>115</v>
      </c>
      <c r="E161" s="237">
        <f>SUM(E159:E160)</f>
        <v>2</v>
      </c>
      <c r="F161" s="237">
        <f>SUM(F159:F160)</f>
        <v>2</v>
      </c>
      <c r="G161" s="237">
        <f>SUM(G159:G160)</f>
        <v>1</v>
      </c>
      <c r="H161" s="248">
        <f t="shared" si="11"/>
        <v>0.5</v>
      </c>
    </row>
    <row r="162" spans="1:8" x14ac:dyDescent="0.2">
      <c r="A162" s="82">
        <f t="shared" si="12"/>
        <v>80</v>
      </c>
      <c r="B162" s="126">
        <v>2111</v>
      </c>
      <c r="C162" s="129">
        <v>6171</v>
      </c>
      <c r="D162" s="132" t="s">
        <v>116</v>
      </c>
      <c r="E162" s="133">
        <v>112</v>
      </c>
      <c r="F162" s="133">
        <v>112</v>
      </c>
      <c r="G162" s="133">
        <v>76</v>
      </c>
      <c r="H162" s="155">
        <f t="shared" si="11"/>
        <v>0.6785714285714286</v>
      </c>
    </row>
    <row r="163" spans="1:8" x14ac:dyDescent="0.2">
      <c r="A163" s="82">
        <f t="shared" si="12"/>
        <v>81</v>
      </c>
      <c r="B163" s="98">
        <v>2132</v>
      </c>
      <c r="C163" s="91">
        <v>6171</v>
      </c>
      <c r="D163" s="99" t="s">
        <v>117</v>
      </c>
      <c r="E163" s="91">
        <v>1500</v>
      </c>
      <c r="F163" s="91">
        <v>1500</v>
      </c>
      <c r="G163" s="91">
        <v>380</v>
      </c>
      <c r="H163" s="249">
        <f t="shared" si="11"/>
        <v>0.25333333333333335</v>
      </c>
    </row>
    <row r="164" spans="1:8" x14ac:dyDescent="0.2">
      <c r="A164" s="82">
        <f>A163+1</f>
        <v>82</v>
      </c>
      <c r="B164" s="98">
        <v>2212</v>
      </c>
      <c r="C164" s="91">
        <v>6171</v>
      </c>
      <c r="D164" s="99" t="s">
        <v>118</v>
      </c>
      <c r="E164" s="91">
        <v>0</v>
      </c>
      <c r="F164" s="91">
        <v>0</v>
      </c>
      <c r="G164" s="91">
        <v>0</v>
      </c>
      <c r="H164" s="155">
        <f t="shared" si="11"/>
        <v>0</v>
      </c>
    </row>
    <row r="165" spans="1:8" ht="13.5" thickBot="1" x14ac:dyDescent="0.25">
      <c r="A165" s="82">
        <f>A164+1</f>
        <v>83</v>
      </c>
      <c r="B165" s="214">
        <v>2329</v>
      </c>
      <c r="C165" s="215">
        <v>6171</v>
      </c>
      <c r="D165" s="216" t="s">
        <v>119</v>
      </c>
      <c r="E165" s="217">
        <v>0</v>
      </c>
      <c r="F165" s="217">
        <v>0</v>
      </c>
      <c r="G165" s="217">
        <v>0</v>
      </c>
      <c r="H165" s="97">
        <f t="shared" si="11"/>
        <v>0</v>
      </c>
    </row>
    <row r="166" spans="1:8" ht="14.25" thickBot="1" x14ac:dyDescent="0.3">
      <c r="A166" s="82">
        <f>A165+1</f>
        <v>84</v>
      </c>
      <c r="B166" s="105"/>
      <c r="C166" s="105"/>
      <c r="D166" s="250" t="s">
        <v>120</v>
      </c>
      <c r="E166" s="251">
        <f>SUM(E162:E165)</f>
        <v>1612</v>
      </c>
      <c r="F166" s="251">
        <f>SUM(F162:F165)</f>
        <v>1612</v>
      </c>
      <c r="G166" s="251">
        <f>SUM(G162:G165)</f>
        <v>456</v>
      </c>
      <c r="H166" s="252">
        <f t="shared" si="11"/>
        <v>0.28287841191066998</v>
      </c>
    </row>
    <row r="167" spans="1:8" ht="14.25" thickBot="1" x14ac:dyDescent="0.3">
      <c r="A167" s="82">
        <f t="shared" si="12"/>
        <v>85</v>
      </c>
      <c r="B167" s="58"/>
      <c r="C167" s="58"/>
      <c r="D167" s="253" t="s">
        <v>51</v>
      </c>
      <c r="E167" s="254">
        <f>SUM(E149+E154+E158+E161+E166)</f>
        <v>2664</v>
      </c>
      <c r="F167" s="254">
        <f>SUM(F149+F154+F158+F161+F166)</f>
        <v>2664</v>
      </c>
      <c r="G167" s="254">
        <f>SUM(G149+G154+G158+G161+G166)</f>
        <v>703</v>
      </c>
      <c r="H167" s="122">
        <f t="shared" si="11"/>
        <v>0.2638888888888889</v>
      </c>
    </row>
    <row r="168" spans="1:8" ht="11.25" customHeight="1" thickBot="1" x14ac:dyDescent="0.25">
      <c r="A168" s="82"/>
      <c r="B168" s="63"/>
      <c r="C168" s="64"/>
      <c r="D168" s="64"/>
      <c r="E168" s="64"/>
      <c r="F168" s="64"/>
      <c r="G168" s="65"/>
      <c r="H168" s="66"/>
    </row>
    <row r="169" spans="1:8" ht="13.5" thickBot="1" x14ac:dyDescent="0.25">
      <c r="A169" s="82"/>
      <c r="B169" s="67"/>
      <c r="C169" s="158" t="s">
        <v>75</v>
      </c>
      <c r="D169" s="159"/>
      <c r="E169" s="69" t="s">
        <v>121</v>
      </c>
      <c r="F169" s="69"/>
      <c r="G169" s="69"/>
      <c r="H169" s="71"/>
    </row>
    <row r="170" spans="1:8" ht="13.5" thickBot="1" x14ac:dyDescent="0.25">
      <c r="A170" s="82"/>
      <c r="B170" s="72"/>
      <c r="C170" s="73"/>
      <c r="D170" s="73"/>
      <c r="E170" s="73"/>
      <c r="F170" s="73"/>
      <c r="G170" s="74"/>
      <c r="H170" s="75"/>
    </row>
    <row r="171" spans="1:8" ht="13.5" thickBot="1" x14ac:dyDescent="0.25">
      <c r="A171" s="82"/>
      <c r="B171" s="77" t="s">
        <v>34</v>
      </c>
      <c r="C171" s="78" t="s">
        <v>1</v>
      </c>
      <c r="D171" s="79" t="s">
        <v>2</v>
      </c>
      <c r="E171" s="80" t="s">
        <v>3</v>
      </c>
      <c r="F171" s="80" t="s">
        <v>4</v>
      </c>
      <c r="G171" s="80" t="s">
        <v>5</v>
      </c>
      <c r="H171" s="81" t="s">
        <v>6</v>
      </c>
    </row>
    <row r="172" spans="1:8" x14ac:dyDescent="0.2">
      <c r="A172" s="82">
        <f>A167+1</f>
        <v>86</v>
      </c>
      <c r="B172" s="110">
        <v>5164</v>
      </c>
      <c r="C172" s="151">
        <v>2212</v>
      </c>
      <c r="D172" s="151" t="s">
        <v>122</v>
      </c>
      <c r="E172" s="151">
        <v>0</v>
      </c>
      <c r="F172" s="151">
        <v>0</v>
      </c>
      <c r="G172" s="151">
        <v>0</v>
      </c>
      <c r="H172" s="113">
        <f>IF(F172=0,0,G172/F172)</f>
        <v>0</v>
      </c>
    </row>
    <row r="173" spans="1:8" x14ac:dyDescent="0.2">
      <c r="A173" s="82">
        <f>A172+1</f>
        <v>87</v>
      </c>
      <c r="B173" s="114">
        <v>5166</v>
      </c>
      <c r="C173" s="115">
        <v>2212</v>
      </c>
      <c r="D173" s="115" t="s">
        <v>123</v>
      </c>
      <c r="E173" s="115">
        <v>0</v>
      </c>
      <c r="F173" s="115">
        <v>0</v>
      </c>
      <c r="G173" s="115">
        <v>0</v>
      </c>
      <c r="H173" s="255">
        <f t="shared" ref="H173:H181" si="13">IF(F173=0,0,G173/F173)</f>
        <v>0</v>
      </c>
    </row>
    <row r="174" spans="1:8" x14ac:dyDescent="0.2">
      <c r="A174" s="82">
        <f t="shared" ref="A174:A180" si="14">A173+1</f>
        <v>88</v>
      </c>
      <c r="B174" s="256">
        <v>5169</v>
      </c>
      <c r="C174" s="257">
        <v>2212</v>
      </c>
      <c r="D174" s="257" t="s">
        <v>124</v>
      </c>
      <c r="E174" s="257">
        <v>50</v>
      </c>
      <c r="F174" s="257">
        <v>50</v>
      </c>
      <c r="G174" s="257">
        <v>0</v>
      </c>
      <c r="H174" s="258">
        <f t="shared" si="13"/>
        <v>0</v>
      </c>
    </row>
    <row r="175" spans="1:8" x14ac:dyDescent="0.2">
      <c r="A175" s="82">
        <f t="shared" si="14"/>
        <v>89</v>
      </c>
      <c r="B175" s="116">
        <v>5164</v>
      </c>
      <c r="C175" s="117">
        <v>2219</v>
      </c>
      <c r="D175" s="259" t="s">
        <v>125</v>
      </c>
      <c r="E175" s="117">
        <v>15</v>
      </c>
      <c r="F175" s="117">
        <v>15</v>
      </c>
      <c r="G175" s="144">
        <v>10</v>
      </c>
      <c r="H175" s="92">
        <f>IF(F175=0,0,G175/F175)</f>
        <v>0.66666666666666663</v>
      </c>
    </row>
    <row r="176" spans="1:8" x14ac:dyDescent="0.2">
      <c r="A176" s="82">
        <f t="shared" si="14"/>
        <v>90</v>
      </c>
      <c r="B176" s="114">
        <v>5166</v>
      </c>
      <c r="C176" s="115">
        <v>2219</v>
      </c>
      <c r="D176" s="115" t="s">
        <v>126</v>
      </c>
      <c r="E176" s="115">
        <v>10</v>
      </c>
      <c r="F176" s="115">
        <v>10</v>
      </c>
      <c r="G176" s="115">
        <v>0</v>
      </c>
      <c r="H176" s="255">
        <f t="shared" si="13"/>
        <v>0</v>
      </c>
    </row>
    <row r="177" spans="1:8" x14ac:dyDescent="0.2">
      <c r="A177" s="82">
        <f t="shared" si="14"/>
        <v>91</v>
      </c>
      <c r="B177" s="116">
        <v>5169</v>
      </c>
      <c r="C177" s="117">
        <v>2219</v>
      </c>
      <c r="D177" s="117" t="s">
        <v>127</v>
      </c>
      <c r="E177" s="117">
        <v>50</v>
      </c>
      <c r="F177" s="117">
        <v>50</v>
      </c>
      <c r="G177" s="117">
        <v>0</v>
      </c>
      <c r="H177" s="260">
        <f t="shared" si="13"/>
        <v>0</v>
      </c>
    </row>
    <row r="178" spans="1:8" x14ac:dyDescent="0.2">
      <c r="A178" s="82">
        <f t="shared" si="14"/>
        <v>92</v>
      </c>
      <c r="B178" s="195">
        <v>5164</v>
      </c>
      <c r="C178" s="154">
        <v>2321</v>
      </c>
      <c r="D178" s="115" t="s">
        <v>128</v>
      </c>
      <c r="E178" s="154">
        <v>12</v>
      </c>
      <c r="F178" s="154">
        <v>12</v>
      </c>
      <c r="G178" s="154">
        <v>0</v>
      </c>
      <c r="H178" s="255">
        <f t="shared" si="13"/>
        <v>0</v>
      </c>
    </row>
    <row r="179" spans="1:8" x14ac:dyDescent="0.2">
      <c r="A179" s="82">
        <f t="shared" si="14"/>
        <v>93</v>
      </c>
      <c r="B179" s="195">
        <v>5166</v>
      </c>
      <c r="C179" s="154">
        <v>2321</v>
      </c>
      <c r="D179" s="261" t="s">
        <v>129</v>
      </c>
      <c r="E179" s="154">
        <v>0</v>
      </c>
      <c r="F179" s="154">
        <v>0</v>
      </c>
      <c r="G179" s="154">
        <v>0</v>
      </c>
      <c r="H179" s="255">
        <f t="shared" si="13"/>
        <v>0</v>
      </c>
    </row>
    <row r="180" spans="1:8" ht="13.5" thickBot="1" x14ac:dyDescent="0.25">
      <c r="A180" s="82">
        <f t="shared" si="14"/>
        <v>94</v>
      </c>
      <c r="B180" s="170">
        <v>5169</v>
      </c>
      <c r="C180" s="171">
        <v>2321</v>
      </c>
      <c r="D180" s="119" t="s">
        <v>130</v>
      </c>
      <c r="E180" s="171">
        <v>450</v>
      </c>
      <c r="F180" s="171">
        <v>450</v>
      </c>
      <c r="G180" s="171">
        <v>1</v>
      </c>
      <c r="H180" s="262">
        <f t="shared" si="13"/>
        <v>2.2222222222222222E-3</v>
      </c>
    </row>
    <row r="181" spans="1:8" ht="14.25" thickBot="1" x14ac:dyDescent="0.3">
      <c r="A181" s="82">
        <f>A180+1</f>
        <v>95</v>
      </c>
      <c r="B181" s="58"/>
      <c r="C181" s="58"/>
      <c r="D181" s="263" t="s">
        <v>51</v>
      </c>
      <c r="E181" s="264">
        <f>SUM(E172:E180)</f>
        <v>587</v>
      </c>
      <c r="F181" s="264">
        <f>SUM(F172:F180)</f>
        <v>587</v>
      </c>
      <c r="G181" s="264">
        <f>SUM(G172:G180)</f>
        <v>11</v>
      </c>
      <c r="H181" s="265">
        <f t="shared" si="13"/>
        <v>1.8739352640545145E-2</v>
      </c>
    </row>
    <row r="182" spans="1:8" ht="9.75" customHeight="1" x14ac:dyDescent="0.2">
      <c r="A182" s="82"/>
      <c r="B182" s="266"/>
      <c r="C182" s="267"/>
      <c r="D182" s="268"/>
      <c r="E182" s="268"/>
      <c r="F182" s="268"/>
      <c r="G182" s="268"/>
      <c r="H182" s="269"/>
    </row>
    <row r="183" spans="1:8" x14ac:dyDescent="0.2">
      <c r="A183" s="82"/>
      <c r="B183" s="270"/>
      <c r="C183" s="271" t="s">
        <v>131</v>
      </c>
      <c r="D183" s="272"/>
      <c r="E183" s="272"/>
      <c r="F183" s="272"/>
      <c r="G183" s="272"/>
      <c r="H183" s="273"/>
    </row>
    <row r="184" spans="1:8" ht="9" customHeight="1" thickBot="1" x14ac:dyDescent="0.25">
      <c r="A184" s="82"/>
      <c r="B184" s="193"/>
      <c r="C184" s="194"/>
      <c r="D184" s="274"/>
      <c r="E184" s="274"/>
      <c r="F184" s="274"/>
      <c r="G184" s="274"/>
      <c r="H184" s="275"/>
    </row>
    <row r="185" spans="1:8" ht="13.5" thickBot="1" x14ac:dyDescent="0.25">
      <c r="A185" s="82"/>
      <c r="B185" s="77" t="s">
        <v>34</v>
      </c>
      <c r="C185" s="78" t="s">
        <v>1</v>
      </c>
      <c r="D185" s="79" t="s">
        <v>2</v>
      </c>
      <c r="E185" s="80" t="s">
        <v>3</v>
      </c>
      <c r="F185" s="80" t="s">
        <v>4</v>
      </c>
      <c r="G185" s="80" t="s">
        <v>5</v>
      </c>
      <c r="H185" s="81" t="s">
        <v>6</v>
      </c>
    </row>
    <row r="186" spans="1:8" x14ac:dyDescent="0.2">
      <c r="A186" s="82">
        <f>A181+1</f>
        <v>96</v>
      </c>
      <c r="B186" s="276">
        <v>5139</v>
      </c>
      <c r="C186" s="277">
        <v>3111</v>
      </c>
      <c r="D186" s="278" t="s">
        <v>132</v>
      </c>
      <c r="E186" s="279">
        <v>0</v>
      </c>
      <c r="F186" s="279">
        <v>6</v>
      </c>
      <c r="G186" s="279">
        <v>5</v>
      </c>
      <c r="H186" s="239">
        <f>IF(F186=0,0,G186/F186)</f>
        <v>0.83333333333333337</v>
      </c>
    </row>
    <row r="187" spans="1:8" x14ac:dyDescent="0.2">
      <c r="A187" s="82">
        <f t="shared" ref="A187:A224" si="15">A186+1</f>
        <v>97</v>
      </c>
      <c r="B187" s="98">
        <v>5163</v>
      </c>
      <c r="C187" s="280">
        <v>3111</v>
      </c>
      <c r="D187" s="99" t="s">
        <v>133</v>
      </c>
      <c r="E187" s="91">
        <v>56</v>
      </c>
      <c r="F187" s="91">
        <v>56</v>
      </c>
      <c r="G187" s="91">
        <v>56</v>
      </c>
      <c r="H187" s="92">
        <f>IF(F187=0,0,G187/F187)</f>
        <v>1</v>
      </c>
    </row>
    <row r="188" spans="1:8" x14ac:dyDescent="0.2">
      <c r="A188" s="82">
        <f t="shared" si="15"/>
        <v>98</v>
      </c>
      <c r="B188" s="130">
        <v>5166</v>
      </c>
      <c r="C188" s="281">
        <v>3111</v>
      </c>
      <c r="D188" s="132" t="s">
        <v>134</v>
      </c>
      <c r="E188" s="133">
        <v>10</v>
      </c>
      <c r="F188" s="133">
        <v>10</v>
      </c>
      <c r="G188" s="133">
        <v>0</v>
      </c>
      <c r="H188" s="255">
        <f>IF(F188=0,0,G188/F188)</f>
        <v>0</v>
      </c>
    </row>
    <row r="189" spans="1:8" x14ac:dyDescent="0.2">
      <c r="A189" s="82">
        <f t="shared" si="15"/>
        <v>99</v>
      </c>
      <c r="B189" s="130">
        <v>5169</v>
      </c>
      <c r="C189" s="133">
        <v>3111</v>
      </c>
      <c r="D189" s="154" t="s">
        <v>135</v>
      </c>
      <c r="E189" s="282">
        <v>600</v>
      </c>
      <c r="F189" s="282">
        <v>600</v>
      </c>
      <c r="G189" s="282">
        <v>51</v>
      </c>
      <c r="H189" s="255">
        <f>IF(F189=0,0,G189/F189)</f>
        <v>8.5000000000000006E-2</v>
      </c>
    </row>
    <row r="190" spans="1:8" ht="13.5" thickBot="1" x14ac:dyDescent="0.25">
      <c r="A190" s="82">
        <f t="shared" si="15"/>
        <v>100</v>
      </c>
      <c r="B190" s="214">
        <v>5171</v>
      </c>
      <c r="C190" s="215">
        <v>3111</v>
      </c>
      <c r="D190" s="99" t="s">
        <v>136</v>
      </c>
      <c r="E190" s="283">
        <v>1300</v>
      </c>
      <c r="F190" s="283">
        <v>1294</v>
      </c>
      <c r="G190" s="283">
        <v>142</v>
      </c>
      <c r="H190" s="260">
        <f>IF(F190=0,0,G190/F190)</f>
        <v>0.10973724884080371</v>
      </c>
    </row>
    <row r="191" spans="1:8" ht="13.5" thickBot="1" x14ac:dyDescent="0.25">
      <c r="A191" s="82">
        <f t="shared" si="15"/>
        <v>101</v>
      </c>
      <c r="B191" s="284"/>
      <c r="C191" s="284"/>
      <c r="D191" s="219" t="s">
        <v>104</v>
      </c>
      <c r="E191" s="285">
        <f>SUM(E186:E190)</f>
        <v>1966</v>
      </c>
      <c r="F191" s="285">
        <f>SUM(F186:F190)</f>
        <v>1966</v>
      </c>
      <c r="G191" s="285">
        <f>SUM(G186:G190)</f>
        <v>254</v>
      </c>
      <c r="H191" s="109">
        <f t="shared" ref="H191:H241" si="16">IF(F191=0,0,G191/F191)</f>
        <v>0.12919633774160733</v>
      </c>
    </row>
    <row r="192" spans="1:8" x14ac:dyDescent="0.2">
      <c r="A192" s="82">
        <f t="shared" si="15"/>
        <v>102</v>
      </c>
      <c r="B192" s="126">
        <v>5137</v>
      </c>
      <c r="C192" s="129">
        <v>3421</v>
      </c>
      <c r="D192" s="286" t="s">
        <v>137</v>
      </c>
      <c r="E192" s="133">
        <v>80</v>
      </c>
      <c r="F192" s="133">
        <v>80</v>
      </c>
      <c r="G192" s="133">
        <v>0</v>
      </c>
      <c r="H192" s="155">
        <f t="shared" si="16"/>
        <v>0</v>
      </c>
    </row>
    <row r="193" spans="1:8" x14ac:dyDescent="0.2">
      <c r="A193" s="82">
        <f t="shared" si="15"/>
        <v>103</v>
      </c>
      <c r="B193" s="98">
        <v>5137</v>
      </c>
      <c r="C193" s="91">
        <v>3421</v>
      </c>
      <c r="D193" s="287" t="s">
        <v>138</v>
      </c>
      <c r="E193" s="91">
        <v>80</v>
      </c>
      <c r="F193" s="91">
        <v>80</v>
      </c>
      <c r="G193" s="91">
        <v>0</v>
      </c>
      <c r="H193" s="92">
        <f t="shared" si="16"/>
        <v>0</v>
      </c>
    </row>
    <row r="194" spans="1:8" x14ac:dyDescent="0.2">
      <c r="A194" s="82">
        <f t="shared" si="15"/>
        <v>104</v>
      </c>
      <c r="B194" s="98">
        <v>5139</v>
      </c>
      <c r="C194" s="91">
        <v>3421</v>
      </c>
      <c r="D194" s="99" t="s">
        <v>139</v>
      </c>
      <c r="E194" s="283">
        <v>60</v>
      </c>
      <c r="F194" s="283">
        <v>60</v>
      </c>
      <c r="G194" s="283">
        <v>0</v>
      </c>
      <c r="H194" s="92">
        <f t="shared" si="16"/>
        <v>0</v>
      </c>
    </row>
    <row r="195" spans="1:8" x14ac:dyDescent="0.2">
      <c r="A195" s="82">
        <f t="shared" si="15"/>
        <v>105</v>
      </c>
      <c r="B195" s="130">
        <v>5151</v>
      </c>
      <c r="C195" s="281">
        <v>3421</v>
      </c>
      <c r="D195" s="132" t="s">
        <v>140</v>
      </c>
      <c r="E195" s="282">
        <v>10</v>
      </c>
      <c r="F195" s="282">
        <v>10</v>
      </c>
      <c r="G195" s="282">
        <v>5</v>
      </c>
      <c r="H195" s="92">
        <f t="shared" si="16"/>
        <v>0.5</v>
      </c>
    </row>
    <row r="196" spans="1:8" x14ac:dyDescent="0.2">
      <c r="A196" s="82">
        <f t="shared" si="15"/>
        <v>106</v>
      </c>
      <c r="B196" s="130">
        <v>5152</v>
      </c>
      <c r="C196" s="281">
        <v>3421</v>
      </c>
      <c r="D196" s="132" t="s">
        <v>141</v>
      </c>
      <c r="E196" s="282">
        <v>0</v>
      </c>
      <c r="F196" s="282">
        <v>0</v>
      </c>
      <c r="G196" s="282">
        <v>0</v>
      </c>
      <c r="H196" s="155">
        <f t="shared" si="16"/>
        <v>0</v>
      </c>
    </row>
    <row r="197" spans="1:8" x14ac:dyDescent="0.2">
      <c r="A197" s="82">
        <f>A196+1</f>
        <v>107</v>
      </c>
      <c r="B197" s="98">
        <v>5154</v>
      </c>
      <c r="C197" s="280">
        <v>3421</v>
      </c>
      <c r="D197" s="99" t="s">
        <v>142</v>
      </c>
      <c r="E197" s="283">
        <v>30</v>
      </c>
      <c r="F197" s="283">
        <v>30</v>
      </c>
      <c r="G197" s="283">
        <v>5</v>
      </c>
      <c r="H197" s="155">
        <f t="shared" si="16"/>
        <v>0.16666666666666666</v>
      </c>
    </row>
    <row r="198" spans="1:8" x14ac:dyDescent="0.2">
      <c r="A198" s="82">
        <f t="shared" si="15"/>
        <v>108</v>
      </c>
      <c r="B198" s="98">
        <v>5164</v>
      </c>
      <c r="C198" s="280">
        <v>3421</v>
      </c>
      <c r="D198" s="99" t="s">
        <v>143</v>
      </c>
      <c r="E198" s="283">
        <v>0</v>
      </c>
      <c r="F198" s="283">
        <v>0</v>
      </c>
      <c r="G198" s="283">
        <v>0</v>
      </c>
      <c r="H198" s="155">
        <f t="shared" si="16"/>
        <v>0</v>
      </c>
    </row>
    <row r="199" spans="1:8" x14ac:dyDescent="0.2">
      <c r="A199" s="82">
        <f t="shared" si="15"/>
        <v>109</v>
      </c>
      <c r="B199" s="93">
        <v>5169</v>
      </c>
      <c r="C199" s="96">
        <v>3421</v>
      </c>
      <c r="D199" s="288" t="s">
        <v>144</v>
      </c>
      <c r="E199" s="289">
        <v>220</v>
      </c>
      <c r="F199" s="289">
        <v>219</v>
      </c>
      <c r="G199" s="289">
        <v>50</v>
      </c>
      <c r="H199" s="155">
        <f t="shared" si="16"/>
        <v>0.22831050228310501</v>
      </c>
    </row>
    <row r="200" spans="1:8" x14ac:dyDescent="0.2">
      <c r="A200" s="82">
        <f t="shared" si="15"/>
        <v>110</v>
      </c>
      <c r="B200" s="116">
        <v>5169</v>
      </c>
      <c r="C200" s="117">
        <v>3421</v>
      </c>
      <c r="D200" s="117" t="s">
        <v>145</v>
      </c>
      <c r="E200" s="117">
        <v>200</v>
      </c>
      <c r="F200" s="117">
        <v>200</v>
      </c>
      <c r="G200" s="117">
        <v>12</v>
      </c>
      <c r="H200" s="155">
        <f t="shared" si="16"/>
        <v>0.06</v>
      </c>
    </row>
    <row r="201" spans="1:8" x14ac:dyDescent="0.2">
      <c r="A201" s="82">
        <f t="shared" si="15"/>
        <v>111</v>
      </c>
      <c r="B201" s="290">
        <v>5171</v>
      </c>
      <c r="C201" s="117">
        <v>3421</v>
      </c>
      <c r="D201" s="291" t="s">
        <v>146</v>
      </c>
      <c r="E201" s="291">
        <v>200</v>
      </c>
      <c r="F201" s="291">
        <v>1</v>
      </c>
      <c r="G201" s="291">
        <v>1</v>
      </c>
      <c r="H201" s="155">
        <f t="shared" si="16"/>
        <v>1</v>
      </c>
    </row>
    <row r="202" spans="1:8" x14ac:dyDescent="0.2">
      <c r="A202" s="82">
        <f t="shared" si="15"/>
        <v>112</v>
      </c>
      <c r="B202" s="292">
        <v>5171</v>
      </c>
      <c r="C202" s="105">
        <v>3421</v>
      </c>
      <c r="D202" s="293" t="s">
        <v>147</v>
      </c>
      <c r="E202" s="294">
        <v>300</v>
      </c>
      <c r="F202" s="294">
        <v>300</v>
      </c>
      <c r="G202" s="294">
        <v>35</v>
      </c>
      <c r="H202" s="155">
        <f t="shared" si="16"/>
        <v>0.11666666666666667</v>
      </c>
    </row>
    <row r="203" spans="1:8" x14ac:dyDescent="0.2">
      <c r="A203" s="82">
        <f t="shared" si="15"/>
        <v>113</v>
      </c>
      <c r="B203" s="98">
        <v>5137</v>
      </c>
      <c r="C203" s="91">
        <v>3429</v>
      </c>
      <c r="D203" s="287" t="s">
        <v>148</v>
      </c>
      <c r="E203" s="295">
        <v>60</v>
      </c>
      <c r="F203" s="295">
        <v>60</v>
      </c>
      <c r="G203" s="295">
        <v>0</v>
      </c>
      <c r="H203" s="155">
        <f t="shared" si="16"/>
        <v>0</v>
      </c>
    </row>
    <row r="204" spans="1:8" x14ac:dyDescent="0.2">
      <c r="A204" s="82">
        <f t="shared" si="15"/>
        <v>114</v>
      </c>
      <c r="B204" s="130">
        <v>5139</v>
      </c>
      <c r="C204" s="133">
        <v>3429</v>
      </c>
      <c r="D204" s="286" t="s">
        <v>149</v>
      </c>
      <c r="E204" s="296">
        <v>30</v>
      </c>
      <c r="F204" s="296">
        <v>30</v>
      </c>
      <c r="G204" s="296">
        <v>0</v>
      </c>
      <c r="H204" s="155">
        <f t="shared" si="16"/>
        <v>0</v>
      </c>
    </row>
    <row r="205" spans="1:8" x14ac:dyDescent="0.2">
      <c r="A205" s="82">
        <f t="shared" si="15"/>
        <v>115</v>
      </c>
      <c r="B205" s="98">
        <v>5163</v>
      </c>
      <c r="C205" s="91">
        <v>3429</v>
      </c>
      <c r="D205" s="287" t="s">
        <v>150</v>
      </c>
      <c r="E205" s="297">
        <v>7</v>
      </c>
      <c r="F205" s="297">
        <v>7</v>
      </c>
      <c r="G205" s="297">
        <v>0</v>
      </c>
      <c r="H205" s="155">
        <f t="shared" si="16"/>
        <v>0</v>
      </c>
    </row>
    <row r="206" spans="1:8" x14ac:dyDescent="0.2">
      <c r="A206" s="82">
        <f t="shared" si="15"/>
        <v>116</v>
      </c>
      <c r="B206" s="98">
        <v>5164</v>
      </c>
      <c r="C206" s="91">
        <v>3429</v>
      </c>
      <c r="D206" s="287" t="s">
        <v>151</v>
      </c>
      <c r="E206" s="297">
        <v>20</v>
      </c>
      <c r="F206" s="297">
        <v>20</v>
      </c>
      <c r="G206" s="297">
        <v>0</v>
      </c>
      <c r="H206" s="155">
        <f t="shared" si="16"/>
        <v>0</v>
      </c>
    </row>
    <row r="207" spans="1:8" x14ac:dyDescent="0.2">
      <c r="A207" s="82">
        <f t="shared" si="15"/>
        <v>117</v>
      </c>
      <c r="B207" s="98">
        <v>5166</v>
      </c>
      <c r="C207" s="91">
        <v>3429</v>
      </c>
      <c r="D207" s="287" t="s">
        <v>152</v>
      </c>
      <c r="E207" s="297">
        <v>0</v>
      </c>
      <c r="F207" s="297">
        <v>0</v>
      </c>
      <c r="G207" s="297">
        <v>0</v>
      </c>
      <c r="H207" s="155">
        <f t="shared" si="16"/>
        <v>0</v>
      </c>
    </row>
    <row r="208" spans="1:8" x14ac:dyDescent="0.2">
      <c r="A208" s="82">
        <f t="shared" si="15"/>
        <v>118</v>
      </c>
      <c r="B208" s="98">
        <v>5169</v>
      </c>
      <c r="C208" s="91">
        <v>3429</v>
      </c>
      <c r="D208" s="287" t="s">
        <v>153</v>
      </c>
      <c r="E208" s="297">
        <v>100</v>
      </c>
      <c r="F208" s="297">
        <v>100</v>
      </c>
      <c r="G208" s="297">
        <v>0</v>
      </c>
      <c r="H208" s="155">
        <f t="shared" si="16"/>
        <v>0</v>
      </c>
    </row>
    <row r="209" spans="1:8" x14ac:dyDescent="0.2">
      <c r="A209" s="82">
        <f t="shared" si="15"/>
        <v>119</v>
      </c>
      <c r="B209" s="98">
        <v>5169</v>
      </c>
      <c r="C209" s="91">
        <v>3429</v>
      </c>
      <c r="D209" s="287" t="s">
        <v>154</v>
      </c>
      <c r="E209" s="297">
        <v>0</v>
      </c>
      <c r="F209" s="297">
        <v>0</v>
      </c>
      <c r="G209" s="297">
        <v>0</v>
      </c>
      <c r="H209" s="155">
        <f t="shared" si="16"/>
        <v>0</v>
      </c>
    </row>
    <row r="210" spans="1:8" x14ac:dyDescent="0.2">
      <c r="A210" s="82">
        <f t="shared" si="15"/>
        <v>120</v>
      </c>
      <c r="B210" s="98">
        <v>5171</v>
      </c>
      <c r="C210" s="91">
        <v>3429</v>
      </c>
      <c r="D210" s="287" t="s">
        <v>155</v>
      </c>
      <c r="E210" s="297">
        <v>30</v>
      </c>
      <c r="F210" s="297">
        <v>30</v>
      </c>
      <c r="G210" s="297">
        <v>3</v>
      </c>
      <c r="H210" s="155">
        <f t="shared" si="16"/>
        <v>0.1</v>
      </c>
    </row>
    <row r="211" spans="1:8" ht="13.5" thickBot="1" x14ac:dyDescent="0.25">
      <c r="A211" s="82">
        <f t="shared" si="15"/>
        <v>121</v>
      </c>
      <c r="B211" s="214">
        <v>5171</v>
      </c>
      <c r="C211" s="215">
        <v>3429</v>
      </c>
      <c r="D211" s="231" t="s">
        <v>156</v>
      </c>
      <c r="E211" s="232">
        <v>50</v>
      </c>
      <c r="F211" s="232">
        <v>50</v>
      </c>
      <c r="G211" s="232">
        <v>0</v>
      </c>
      <c r="H211" s="155">
        <f t="shared" si="16"/>
        <v>0</v>
      </c>
    </row>
    <row r="212" spans="1:8" ht="14.25" thickBot="1" x14ac:dyDescent="0.3">
      <c r="A212" s="82">
        <f t="shared" si="15"/>
        <v>122</v>
      </c>
      <c r="B212" s="164"/>
      <c r="C212" s="106"/>
      <c r="D212" s="219" t="s">
        <v>157</v>
      </c>
      <c r="E212" s="254">
        <f>SUM(E192:E211)</f>
        <v>1477</v>
      </c>
      <c r="F212" s="254">
        <f>SUM(F192:F211)</f>
        <v>1277</v>
      </c>
      <c r="G212" s="254">
        <f>SUM(G192:G211)</f>
        <v>111</v>
      </c>
      <c r="H212" s="209">
        <f t="shared" si="16"/>
        <v>8.6922474549725917E-2</v>
      </c>
    </row>
    <row r="213" spans="1:8" x14ac:dyDescent="0.2">
      <c r="A213" s="82">
        <f t="shared" si="15"/>
        <v>123</v>
      </c>
      <c r="B213" s="276">
        <v>5133</v>
      </c>
      <c r="C213" s="298">
        <v>3613</v>
      </c>
      <c r="D213" s="286" t="s">
        <v>158</v>
      </c>
      <c r="E213" s="299">
        <v>0</v>
      </c>
      <c r="F213" s="299">
        <v>0</v>
      </c>
      <c r="G213" s="299">
        <v>0</v>
      </c>
      <c r="H213" s="155">
        <f t="shared" si="16"/>
        <v>0</v>
      </c>
    </row>
    <row r="214" spans="1:8" x14ac:dyDescent="0.2">
      <c r="A214" s="82">
        <f t="shared" si="15"/>
        <v>124</v>
      </c>
      <c r="B214" s="130">
        <v>5137</v>
      </c>
      <c r="C214" s="133">
        <v>3613</v>
      </c>
      <c r="D214" s="154" t="s">
        <v>159</v>
      </c>
      <c r="E214" s="300">
        <v>10</v>
      </c>
      <c r="F214" s="300">
        <v>10</v>
      </c>
      <c r="G214" s="300">
        <v>0</v>
      </c>
      <c r="H214" s="155">
        <f t="shared" si="16"/>
        <v>0</v>
      </c>
    </row>
    <row r="215" spans="1:8" x14ac:dyDescent="0.2">
      <c r="A215" s="82">
        <f t="shared" si="15"/>
        <v>125</v>
      </c>
      <c r="B215" s="130">
        <v>5139</v>
      </c>
      <c r="C215" s="91">
        <v>3613</v>
      </c>
      <c r="D215" s="132" t="s">
        <v>160</v>
      </c>
      <c r="E215" s="200">
        <v>50</v>
      </c>
      <c r="F215" s="200">
        <v>50</v>
      </c>
      <c r="G215" s="200">
        <v>3</v>
      </c>
      <c r="H215" s="155">
        <f t="shared" si="16"/>
        <v>0.06</v>
      </c>
    </row>
    <row r="216" spans="1:8" x14ac:dyDescent="0.2">
      <c r="A216" s="82">
        <f t="shared" si="15"/>
        <v>126</v>
      </c>
      <c r="B216" s="130">
        <v>5139</v>
      </c>
      <c r="C216" s="91">
        <v>3613</v>
      </c>
      <c r="D216" s="132" t="s">
        <v>161</v>
      </c>
      <c r="E216" s="200">
        <v>4</v>
      </c>
      <c r="F216" s="200">
        <v>4</v>
      </c>
      <c r="G216" s="200">
        <v>0</v>
      </c>
      <c r="H216" s="155">
        <f t="shared" si="16"/>
        <v>0</v>
      </c>
    </row>
    <row r="217" spans="1:8" x14ac:dyDescent="0.2">
      <c r="A217" s="82">
        <f t="shared" si="15"/>
        <v>127</v>
      </c>
      <c r="B217" s="98">
        <v>5151</v>
      </c>
      <c r="C217" s="91">
        <v>3613</v>
      </c>
      <c r="D217" s="99" t="s">
        <v>162</v>
      </c>
      <c r="E217" s="200">
        <v>45</v>
      </c>
      <c r="F217" s="200">
        <v>74</v>
      </c>
      <c r="G217" s="200">
        <v>66</v>
      </c>
      <c r="H217" s="155">
        <f t="shared" si="16"/>
        <v>0.89189189189189189</v>
      </c>
    </row>
    <row r="218" spans="1:8" x14ac:dyDescent="0.2">
      <c r="A218" s="82">
        <f t="shared" si="15"/>
        <v>128</v>
      </c>
      <c r="B218" s="98">
        <v>5151</v>
      </c>
      <c r="C218" s="91">
        <v>3613</v>
      </c>
      <c r="D218" s="99" t="s">
        <v>163</v>
      </c>
      <c r="E218" s="200">
        <v>10</v>
      </c>
      <c r="F218" s="200">
        <v>10</v>
      </c>
      <c r="G218" s="200">
        <v>1</v>
      </c>
      <c r="H218" s="155">
        <f t="shared" si="16"/>
        <v>0.1</v>
      </c>
    </row>
    <row r="219" spans="1:8" x14ac:dyDescent="0.2">
      <c r="A219" s="82">
        <f t="shared" si="15"/>
        <v>129</v>
      </c>
      <c r="B219" s="130">
        <v>5152</v>
      </c>
      <c r="C219" s="91">
        <v>3613</v>
      </c>
      <c r="D219" s="132" t="s">
        <v>164</v>
      </c>
      <c r="E219" s="200">
        <v>170</v>
      </c>
      <c r="F219" s="200">
        <v>226</v>
      </c>
      <c r="G219" s="200">
        <v>221</v>
      </c>
      <c r="H219" s="155">
        <f t="shared" si="16"/>
        <v>0.97787610619469023</v>
      </c>
    </row>
    <row r="220" spans="1:8" x14ac:dyDescent="0.2">
      <c r="A220" s="82">
        <f t="shared" si="15"/>
        <v>130</v>
      </c>
      <c r="B220" s="130">
        <v>5152</v>
      </c>
      <c r="C220" s="91">
        <v>3613</v>
      </c>
      <c r="D220" s="132" t="s">
        <v>165</v>
      </c>
      <c r="E220" s="200">
        <v>100</v>
      </c>
      <c r="F220" s="200">
        <v>15</v>
      </c>
      <c r="G220" s="200">
        <v>0</v>
      </c>
      <c r="H220" s="155">
        <f t="shared" si="16"/>
        <v>0</v>
      </c>
    </row>
    <row r="221" spans="1:8" x14ac:dyDescent="0.2">
      <c r="A221" s="82">
        <f>A220+1</f>
        <v>131</v>
      </c>
      <c r="B221" s="98">
        <v>5154</v>
      </c>
      <c r="C221" s="91">
        <v>3613</v>
      </c>
      <c r="D221" s="99" t="s">
        <v>166</v>
      </c>
      <c r="E221" s="200">
        <v>140</v>
      </c>
      <c r="F221" s="200">
        <v>140</v>
      </c>
      <c r="G221" s="200">
        <v>46</v>
      </c>
      <c r="H221" s="155">
        <f t="shared" si="16"/>
        <v>0.32857142857142857</v>
      </c>
    </row>
    <row r="222" spans="1:8" x14ac:dyDescent="0.2">
      <c r="A222" s="82">
        <f t="shared" si="15"/>
        <v>132</v>
      </c>
      <c r="B222" s="130">
        <v>5162</v>
      </c>
      <c r="C222" s="91">
        <v>3613</v>
      </c>
      <c r="D222" s="132" t="s">
        <v>167</v>
      </c>
      <c r="E222" s="200">
        <v>10</v>
      </c>
      <c r="F222" s="200">
        <v>10</v>
      </c>
      <c r="G222" s="200">
        <v>0</v>
      </c>
      <c r="H222" s="155">
        <f t="shared" si="16"/>
        <v>0</v>
      </c>
    </row>
    <row r="223" spans="1:8" x14ac:dyDescent="0.2">
      <c r="A223" s="82">
        <f t="shared" si="15"/>
        <v>133</v>
      </c>
      <c r="B223" s="98">
        <v>5164</v>
      </c>
      <c r="C223" s="91">
        <v>3613</v>
      </c>
      <c r="D223" s="99" t="s">
        <v>128</v>
      </c>
      <c r="E223" s="200">
        <v>10</v>
      </c>
      <c r="F223" s="200">
        <v>10</v>
      </c>
      <c r="G223" s="200">
        <v>1</v>
      </c>
      <c r="H223" s="155">
        <f t="shared" si="16"/>
        <v>0.1</v>
      </c>
    </row>
    <row r="224" spans="1:8" ht="13.5" thickBot="1" x14ac:dyDescent="0.25">
      <c r="A224" s="82">
        <f t="shared" si="15"/>
        <v>134</v>
      </c>
      <c r="B224" s="98">
        <v>5166</v>
      </c>
      <c r="C224" s="91">
        <v>3613</v>
      </c>
      <c r="D224" s="99" t="s">
        <v>168</v>
      </c>
      <c r="E224" s="200">
        <v>0</v>
      </c>
      <c r="F224" s="200">
        <v>0</v>
      </c>
      <c r="G224" s="200">
        <v>0</v>
      </c>
      <c r="H224" s="155">
        <f t="shared" si="16"/>
        <v>0</v>
      </c>
    </row>
    <row r="225" spans="1:8" ht="13.5" thickBot="1" x14ac:dyDescent="0.25">
      <c r="A225" s="82"/>
      <c r="B225" s="210" t="s">
        <v>34</v>
      </c>
      <c r="C225" s="211" t="s">
        <v>1</v>
      </c>
      <c r="D225" s="84" t="s">
        <v>2</v>
      </c>
      <c r="E225" s="212" t="s">
        <v>3</v>
      </c>
      <c r="F225" s="212" t="s">
        <v>4</v>
      </c>
      <c r="G225" s="212" t="s">
        <v>5</v>
      </c>
      <c r="H225" s="213" t="s">
        <v>6</v>
      </c>
    </row>
    <row r="226" spans="1:8" x14ac:dyDescent="0.2">
      <c r="A226" s="82">
        <f>A224+1</f>
        <v>135</v>
      </c>
      <c r="B226" s="126">
        <v>5169</v>
      </c>
      <c r="C226" s="129">
        <v>3613</v>
      </c>
      <c r="D226" s="128" t="s">
        <v>169</v>
      </c>
      <c r="E226" s="301">
        <v>40</v>
      </c>
      <c r="F226" s="301">
        <v>40</v>
      </c>
      <c r="G226" s="301">
        <v>15</v>
      </c>
      <c r="H226" s="113">
        <f t="shared" si="16"/>
        <v>0.375</v>
      </c>
    </row>
    <row r="227" spans="1:8" x14ac:dyDescent="0.2">
      <c r="A227" s="82">
        <f>A226+1</f>
        <v>136</v>
      </c>
      <c r="B227" s="130">
        <v>5169</v>
      </c>
      <c r="C227" s="133">
        <v>3613</v>
      </c>
      <c r="D227" s="132" t="s">
        <v>170</v>
      </c>
      <c r="E227" s="300">
        <v>10</v>
      </c>
      <c r="F227" s="300">
        <v>10</v>
      </c>
      <c r="G227" s="300">
        <v>1</v>
      </c>
      <c r="H227" s="155">
        <f t="shared" si="16"/>
        <v>0.1</v>
      </c>
    </row>
    <row r="228" spans="1:8" x14ac:dyDescent="0.2">
      <c r="A228" s="82">
        <f>A227+1</f>
        <v>137</v>
      </c>
      <c r="B228" s="98">
        <v>5171</v>
      </c>
      <c r="C228" s="91">
        <v>3613</v>
      </c>
      <c r="D228" s="99" t="s">
        <v>171</v>
      </c>
      <c r="E228" s="200">
        <v>600</v>
      </c>
      <c r="F228" s="200">
        <v>600</v>
      </c>
      <c r="G228" s="200">
        <v>20</v>
      </c>
      <c r="H228" s="92">
        <f t="shared" si="16"/>
        <v>3.3333333333333333E-2</v>
      </c>
    </row>
    <row r="229" spans="1:8" x14ac:dyDescent="0.2">
      <c r="A229" s="82">
        <f t="shared" ref="A229:A238" si="17">A228+1</f>
        <v>138</v>
      </c>
      <c r="B229" s="98">
        <v>5171</v>
      </c>
      <c r="C229" s="91">
        <v>3613</v>
      </c>
      <c r="D229" s="99" t="s">
        <v>172</v>
      </c>
      <c r="E229" s="200">
        <v>10</v>
      </c>
      <c r="F229" s="200">
        <v>10</v>
      </c>
      <c r="G229" s="302">
        <v>0</v>
      </c>
      <c r="H229" s="218">
        <f t="shared" si="16"/>
        <v>0</v>
      </c>
    </row>
    <row r="230" spans="1:8" ht="13.5" thickBot="1" x14ac:dyDescent="0.25">
      <c r="A230" s="82">
        <f t="shared" si="17"/>
        <v>139</v>
      </c>
      <c r="B230" s="241">
        <v>5192</v>
      </c>
      <c r="C230" s="103">
        <v>3613</v>
      </c>
      <c r="D230" s="242" t="s">
        <v>173</v>
      </c>
      <c r="E230" s="303">
        <v>0</v>
      </c>
      <c r="F230" s="304">
        <v>0</v>
      </c>
      <c r="G230" s="304">
        <v>0</v>
      </c>
      <c r="H230" s="147">
        <f t="shared" si="16"/>
        <v>0</v>
      </c>
    </row>
    <row r="231" spans="1:8" ht="13.5" thickBot="1" x14ac:dyDescent="0.25">
      <c r="A231" s="82">
        <f t="shared" si="17"/>
        <v>140</v>
      </c>
      <c r="B231" s="105"/>
      <c r="C231" s="105"/>
      <c r="D231" s="305" t="s">
        <v>174</v>
      </c>
      <c r="E231" s="166">
        <f>SUM(E213:E230)</f>
        <v>1209</v>
      </c>
      <c r="F231" s="166">
        <f>SUM(F213:F230)</f>
        <v>1209</v>
      </c>
      <c r="G231" s="166">
        <f>SUM(G213:G230)</f>
        <v>374</v>
      </c>
      <c r="H231" s="306">
        <f t="shared" si="16"/>
        <v>0.30934656741108352</v>
      </c>
    </row>
    <row r="232" spans="1:8" x14ac:dyDescent="0.2">
      <c r="A232" s="82">
        <f t="shared" si="17"/>
        <v>141</v>
      </c>
      <c r="B232" s="126">
        <v>5139</v>
      </c>
      <c r="C232" s="129">
        <v>3639</v>
      </c>
      <c r="D232" s="128" t="s">
        <v>80</v>
      </c>
      <c r="E232" s="129">
        <v>7</v>
      </c>
      <c r="F232" s="129">
        <v>7</v>
      </c>
      <c r="G232" s="129">
        <v>0</v>
      </c>
      <c r="H232" s="113">
        <f t="shared" si="16"/>
        <v>0</v>
      </c>
    </row>
    <row r="233" spans="1:8" x14ac:dyDescent="0.2">
      <c r="A233" s="82">
        <f t="shared" si="17"/>
        <v>142</v>
      </c>
      <c r="B233" s="98">
        <v>5151</v>
      </c>
      <c r="C233" s="91">
        <v>3639</v>
      </c>
      <c r="D233" s="99" t="s">
        <v>175</v>
      </c>
      <c r="E233" s="91">
        <v>10</v>
      </c>
      <c r="F233" s="91">
        <v>10</v>
      </c>
      <c r="G233" s="91">
        <v>-1</v>
      </c>
      <c r="H233" s="92">
        <f t="shared" si="16"/>
        <v>-0.1</v>
      </c>
    </row>
    <row r="234" spans="1:8" x14ac:dyDescent="0.2">
      <c r="A234" s="82">
        <f t="shared" si="17"/>
        <v>143</v>
      </c>
      <c r="B234" s="130">
        <v>5152</v>
      </c>
      <c r="C234" s="91">
        <v>3639</v>
      </c>
      <c r="D234" s="132" t="s">
        <v>141</v>
      </c>
      <c r="E234" s="133">
        <v>0</v>
      </c>
      <c r="F234" s="133">
        <v>0</v>
      </c>
      <c r="G234" s="133">
        <v>0</v>
      </c>
      <c r="H234" s="155">
        <f t="shared" si="16"/>
        <v>0</v>
      </c>
    </row>
    <row r="235" spans="1:8" x14ac:dyDescent="0.2">
      <c r="A235" s="82">
        <f>A234+1</f>
        <v>144</v>
      </c>
      <c r="B235" s="130">
        <v>5153</v>
      </c>
      <c r="C235" s="91">
        <v>3639</v>
      </c>
      <c r="D235" s="132" t="s">
        <v>176</v>
      </c>
      <c r="E235" s="133">
        <v>30</v>
      </c>
      <c r="F235" s="133">
        <v>30</v>
      </c>
      <c r="G235" s="133">
        <v>22</v>
      </c>
      <c r="H235" s="92">
        <f t="shared" si="16"/>
        <v>0.73333333333333328</v>
      </c>
    </row>
    <row r="236" spans="1:8" x14ac:dyDescent="0.2">
      <c r="A236" s="82">
        <f t="shared" si="17"/>
        <v>145</v>
      </c>
      <c r="B236" s="98">
        <v>5154</v>
      </c>
      <c r="C236" s="91">
        <v>3639</v>
      </c>
      <c r="D236" s="99" t="s">
        <v>166</v>
      </c>
      <c r="E236" s="91">
        <v>10</v>
      </c>
      <c r="F236" s="91">
        <v>10</v>
      </c>
      <c r="G236" s="91">
        <v>2</v>
      </c>
      <c r="H236" s="92">
        <f t="shared" si="16"/>
        <v>0.2</v>
      </c>
    </row>
    <row r="237" spans="1:8" x14ac:dyDescent="0.2">
      <c r="A237" s="82">
        <f t="shared" si="17"/>
        <v>146</v>
      </c>
      <c r="B237" s="98">
        <v>5166</v>
      </c>
      <c r="C237" s="117">
        <v>3639</v>
      </c>
      <c r="D237" s="307" t="s">
        <v>177</v>
      </c>
      <c r="E237" s="307">
        <v>72</v>
      </c>
      <c r="F237" s="307">
        <v>72</v>
      </c>
      <c r="G237" s="307">
        <v>12</v>
      </c>
      <c r="H237" s="260">
        <f t="shared" si="16"/>
        <v>0.16666666666666666</v>
      </c>
    </row>
    <row r="238" spans="1:8" x14ac:dyDescent="0.2">
      <c r="A238" s="82">
        <f t="shared" si="17"/>
        <v>147</v>
      </c>
      <c r="B238" s="130">
        <v>5169</v>
      </c>
      <c r="C238" s="133">
        <v>3639</v>
      </c>
      <c r="D238" s="132" t="s">
        <v>178</v>
      </c>
      <c r="E238" s="133">
        <v>6</v>
      </c>
      <c r="F238" s="133">
        <v>6</v>
      </c>
      <c r="G238" s="133">
        <v>1</v>
      </c>
      <c r="H238" s="155">
        <f t="shared" si="16"/>
        <v>0.16666666666666666</v>
      </c>
    </row>
    <row r="239" spans="1:8" ht="13.5" thickBot="1" x14ac:dyDescent="0.25">
      <c r="A239" s="82">
        <f>A238+1</f>
        <v>148</v>
      </c>
      <c r="B239" s="214">
        <v>5171</v>
      </c>
      <c r="C239" s="215">
        <v>3639</v>
      </c>
      <c r="D239" s="162" t="s">
        <v>179</v>
      </c>
      <c r="E239" s="215">
        <v>30</v>
      </c>
      <c r="F239" s="215">
        <v>30</v>
      </c>
      <c r="G239" s="215">
        <v>0</v>
      </c>
      <c r="H239" s="147">
        <f t="shared" si="16"/>
        <v>0</v>
      </c>
    </row>
    <row r="240" spans="1:8" ht="13.5" thickBot="1" x14ac:dyDescent="0.25">
      <c r="A240" s="82">
        <f>A239+1</f>
        <v>149</v>
      </c>
      <c r="B240" s="105"/>
      <c r="C240" s="308"/>
      <c r="D240" s="219" t="s">
        <v>180</v>
      </c>
      <c r="E240" s="108">
        <f>SUM(E232:E239)</f>
        <v>165</v>
      </c>
      <c r="F240" s="108">
        <f>SUM(F232:F239)</f>
        <v>165</v>
      </c>
      <c r="G240" s="108">
        <f>SUM(G232:G239)</f>
        <v>36</v>
      </c>
      <c r="H240" s="109">
        <f t="shared" si="16"/>
        <v>0.21818181818181817</v>
      </c>
    </row>
    <row r="241" spans="1:8" ht="14.25" thickBot="1" x14ac:dyDescent="0.3">
      <c r="A241" s="82">
        <f>A240+1</f>
        <v>150</v>
      </c>
      <c r="B241" s="105"/>
      <c r="C241" s="105"/>
      <c r="D241" s="309" t="s">
        <v>51</v>
      </c>
      <c r="E241" s="251">
        <f>SUM(E191+E212+E231+E240)</f>
        <v>4817</v>
      </c>
      <c r="F241" s="251">
        <f>SUM(F191+F212+F231+F240)</f>
        <v>4617</v>
      </c>
      <c r="G241" s="251">
        <f>SUM(G191+G212+G231+G240)</f>
        <v>775</v>
      </c>
      <c r="H241" s="122">
        <f t="shared" si="16"/>
        <v>0.16785791639592809</v>
      </c>
    </row>
    <row r="242" spans="1:8" ht="8.25" customHeight="1" x14ac:dyDescent="0.2">
      <c r="A242" s="82"/>
      <c r="B242" s="189"/>
      <c r="C242" s="123"/>
      <c r="D242" s="190"/>
      <c r="E242" s="190"/>
      <c r="F242" s="190"/>
      <c r="G242" s="191"/>
      <c r="H242" s="66"/>
    </row>
    <row r="243" spans="1:8" x14ac:dyDescent="0.2">
      <c r="A243" s="82"/>
      <c r="B243" s="192"/>
      <c r="C243" s="69" t="s">
        <v>64</v>
      </c>
      <c r="D243" s="69"/>
      <c r="E243" s="69"/>
      <c r="F243" s="310"/>
      <c r="G243" s="311"/>
      <c r="H243" s="71"/>
    </row>
    <row r="244" spans="1:8" ht="9" customHeight="1" thickBot="1" x14ac:dyDescent="0.25">
      <c r="A244" s="82"/>
      <c r="B244" s="193"/>
      <c r="C244" s="194"/>
      <c r="D244" s="194"/>
      <c r="E244" s="194"/>
      <c r="F244" s="194"/>
      <c r="G244" s="274"/>
      <c r="H244" s="75"/>
    </row>
    <row r="245" spans="1:8" ht="13.5" thickBot="1" x14ac:dyDescent="0.25">
      <c r="A245" s="82"/>
      <c r="B245" s="77" t="s">
        <v>34</v>
      </c>
      <c r="C245" s="78" t="s">
        <v>1</v>
      </c>
      <c r="D245" s="79" t="s">
        <v>2</v>
      </c>
      <c r="E245" s="80" t="s">
        <v>3</v>
      </c>
      <c r="F245" s="80" t="s">
        <v>4</v>
      </c>
      <c r="G245" s="80" t="s">
        <v>5</v>
      </c>
      <c r="H245" s="81" t="s">
        <v>6</v>
      </c>
    </row>
    <row r="246" spans="1:8" x14ac:dyDescent="0.2">
      <c r="A246" s="82">
        <f>A241+1</f>
        <v>151</v>
      </c>
      <c r="B246" s="276">
        <v>5137</v>
      </c>
      <c r="C246" s="277">
        <v>6171</v>
      </c>
      <c r="D246" s="278" t="s">
        <v>181</v>
      </c>
      <c r="E246" s="298">
        <v>0</v>
      </c>
      <c r="F246" s="298">
        <v>0</v>
      </c>
      <c r="G246" s="298">
        <v>0</v>
      </c>
      <c r="H246" s="155">
        <f>IF(F246=0,0,G246/F246)</f>
        <v>0</v>
      </c>
    </row>
    <row r="247" spans="1:8" x14ac:dyDescent="0.2">
      <c r="A247" s="82">
        <f>A246+1</f>
        <v>152</v>
      </c>
      <c r="B247" s="130">
        <v>5139</v>
      </c>
      <c r="C247" s="133">
        <v>6171</v>
      </c>
      <c r="D247" s="132" t="s">
        <v>80</v>
      </c>
      <c r="E247" s="133">
        <v>30</v>
      </c>
      <c r="F247" s="133">
        <v>100</v>
      </c>
      <c r="G247" s="133">
        <v>84</v>
      </c>
      <c r="H247" s="255">
        <f t="shared" ref="H247:H255" si="18">IF(F247=0,0,G247/F247)</f>
        <v>0.84</v>
      </c>
    </row>
    <row r="248" spans="1:8" x14ac:dyDescent="0.2">
      <c r="A248" s="82">
        <f>A247+1</f>
        <v>153</v>
      </c>
      <c r="B248" s="98">
        <v>5151</v>
      </c>
      <c r="C248" s="91">
        <v>6171</v>
      </c>
      <c r="D248" s="132" t="s">
        <v>175</v>
      </c>
      <c r="E248" s="91">
        <v>130</v>
      </c>
      <c r="F248" s="91">
        <v>130</v>
      </c>
      <c r="G248" s="91">
        <v>28</v>
      </c>
      <c r="H248" s="260">
        <f t="shared" si="18"/>
        <v>0.2153846153846154</v>
      </c>
    </row>
    <row r="249" spans="1:8" x14ac:dyDescent="0.2">
      <c r="A249" s="82">
        <f t="shared" ref="A249:A255" si="19">A248+1</f>
        <v>154</v>
      </c>
      <c r="B249" s="98">
        <v>5152</v>
      </c>
      <c r="C249" s="91">
        <v>6171</v>
      </c>
      <c r="D249" s="99" t="s">
        <v>141</v>
      </c>
      <c r="E249" s="91">
        <v>380</v>
      </c>
      <c r="F249" s="91">
        <v>380</v>
      </c>
      <c r="G249" s="91">
        <v>243</v>
      </c>
      <c r="H249" s="260">
        <f t="shared" si="18"/>
        <v>0.63947368421052631</v>
      </c>
    </row>
    <row r="250" spans="1:8" x14ac:dyDescent="0.2">
      <c r="A250" s="82">
        <f t="shared" si="19"/>
        <v>155</v>
      </c>
      <c r="B250" s="98">
        <v>5154</v>
      </c>
      <c r="C250" s="91">
        <v>6171</v>
      </c>
      <c r="D250" s="99" t="s">
        <v>166</v>
      </c>
      <c r="E250" s="91">
        <v>600</v>
      </c>
      <c r="F250" s="91">
        <v>523</v>
      </c>
      <c r="G250" s="91">
        <v>127</v>
      </c>
      <c r="H250" s="260">
        <f t="shared" si="18"/>
        <v>0.24282982791586999</v>
      </c>
    </row>
    <row r="251" spans="1:8" x14ac:dyDescent="0.2">
      <c r="A251" s="82">
        <f t="shared" si="19"/>
        <v>156</v>
      </c>
      <c r="B251" s="98">
        <v>5163</v>
      </c>
      <c r="C251" s="91">
        <v>6171</v>
      </c>
      <c r="D251" s="99" t="s">
        <v>70</v>
      </c>
      <c r="E251" s="91">
        <v>120</v>
      </c>
      <c r="F251" s="91">
        <v>142</v>
      </c>
      <c r="G251" s="91">
        <v>141</v>
      </c>
      <c r="H251" s="92">
        <f t="shared" si="18"/>
        <v>0.99295774647887325</v>
      </c>
    </row>
    <row r="252" spans="1:8" x14ac:dyDescent="0.2">
      <c r="A252" s="82">
        <f t="shared" si="19"/>
        <v>157</v>
      </c>
      <c r="B252" s="130">
        <v>5164</v>
      </c>
      <c r="C252" s="133">
        <v>6171</v>
      </c>
      <c r="D252" s="132" t="s">
        <v>128</v>
      </c>
      <c r="E252" s="133">
        <v>6</v>
      </c>
      <c r="F252" s="133">
        <v>6</v>
      </c>
      <c r="G252" s="133">
        <v>1</v>
      </c>
      <c r="H252" s="155">
        <f t="shared" si="18"/>
        <v>0.16666666666666666</v>
      </c>
    </row>
    <row r="253" spans="1:8" x14ac:dyDescent="0.2">
      <c r="A253" s="82">
        <f>A252+1</f>
        <v>158</v>
      </c>
      <c r="B253" s="98">
        <v>5169</v>
      </c>
      <c r="C253" s="91">
        <v>6171</v>
      </c>
      <c r="D253" s="132" t="s">
        <v>178</v>
      </c>
      <c r="E253" s="91">
        <v>300</v>
      </c>
      <c r="F253" s="91">
        <v>285</v>
      </c>
      <c r="G253" s="91">
        <v>39</v>
      </c>
      <c r="H253" s="92">
        <f t="shared" si="18"/>
        <v>0.1368421052631579</v>
      </c>
    </row>
    <row r="254" spans="1:8" ht="13.5" thickBot="1" x14ac:dyDescent="0.25">
      <c r="A254" s="82">
        <f t="shared" si="19"/>
        <v>159</v>
      </c>
      <c r="B254" s="214">
        <v>5171</v>
      </c>
      <c r="C254" s="215">
        <v>6171</v>
      </c>
      <c r="D254" s="162" t="s">
        <v>179</v>
      </c>
      <c r="E254" s="215">
        <v>300</v>
      </c>
      <c r="F254" s="215">
        <v>300</v>
      </c>
      <c r="G254" s="215">
        <v>58</v>
      </c>
      <c r="H254" s="147">
        <f t="shared" si="18"/>
        <v>0.19333333333333333</v>
      </c>
    </row>
    <row r="255" spans="1:8" ht="14.25" thickBot="1" x14ac:dyDescent="0.3">
      <c r="A255" s="82">
        <f t="shared" si="19"/>
        <v>160</v>
      </c>
      <c r="B255" s="105"/>
      <c r="C255" s="105"/>
      <c r="D255" s="247" t="s">
        <v>182</v>
      </c>
      <c r="E255" s="251">
        <f>SUM(E246:E254)</f>
        <v>1866</v>
      </c>
      <c r="F255" s="251">
        <f>SUM(F246:F254)</f>
        <v>1866</v>
      </c>
      <c r="G255" s="251">
        <f>SUM(G246:G254)</f>
        <v>721</v>
      </c>
      <c r="H255" s="122">
        <f t="shared" si="18"/>
        <v>0.38638799571275456</v>
      </c>
    </row>
    <row r="256" spans="1:8" ht="13.5" thickBot="1" x14ac:dyDescent="0.25">
      <c r="A256" s="82"/>
      <c r="B256" s="63"/>
      <c r="C256" s="123"/>
      <c r="D256" s="64"/>
      <c r="E256" s="64"/>
      <c r="F256" s="64"/>
      <c r="G256" s="65"/>
      <c r="H256" s="312"/>
    </row>
    <row r="257" spans="1:8" ht="13.5" thickBot="1" x14ac:dyDescent="0.25">
      <c r="A257" s="82"/>
      <c r="B257" s="67"/>
      <c r="C257" s="313" t="s">
        <v>183</v>
      </c>
      <c r="D257" s="314"/>
      <c r="E257" s="69"/>
      <c r="F257" s="69"/>
      <c r="G257" s="70"/>
      <c r="H257" s="315"/>
    </row>
    <row r="258" spans="1:8" ht="13.5" thickBot="1" x14ac:dyDescent="0.25">
      <c r="A258" s="82"/>
      <c r="B258" s="72"/>
      <c r="C258" s="316"/>
      <c r="D258" s="73"/>
      <c r="E258" s="73"/>
      <c r="F258" s="73"/>
      <c r="G258" s="74"/>
      <c r="H258" s="317"/>
    </row>
    <row r="259" spans="1:8" ht="13.5" thickBot="1" x14ac:dyDescent="0.25">
      <c r="A259" s="82"/>
      <c r="B259" s="210" t="s">
        <v>34</v>
      </c>
      <c r="C259" s="78" t="s">
        <v>1</v>
      </c>
      <c r="D259" s="79" t="s">
        <v>2</v>
      </c>
      <c r="E259" s="80" t="s">
        <v>3</v>
      </c>
      <c r="F259" s="80" t="s">
        <v>4</v>
      </c>
      <c r="G259" s="80" t="s">
        <v>5</v>
      </c>
      <c r="H259" s="7" t="s">
        <v>6</v>
      </c>
    </row>
    <row r="260" spans="1:8" x14ac:dyDescent="0.2">
      <c r="A260" s="82">
        <f>A255+1</f>
        <v>161</v>
      </c>
      <c r="B260" s="318">
        <v>6121</v>
      </c>
      <c r="C260" s="319">
        <v>2212</v>
      </c>
      <c r="D260" s="319" t="s">
        <v>184</v>
      </c>
      <c r="E260" s="319">
        <v>0</v>
      </c>
      <c r="F260" s="319">
        <v>104</v>
      </c>
      <c r="G260" s="319">
        <v>103</v>
      </c>
      <c r="H260" s="320">
        <f t="shared" ref="H260:H279" si="20">IF(F260=0,0,G260/F260)</f>
        <v>0.99038461538461542</v>
      </c>
    </row>
    <row r="261" spans="1:8" x14ac:dyDescent="0.2">
      <c r="A261" s="82">
        <f t="shared" ref="A261:A285" si="21">A260+1</f>
        <v>162</v>
      </c>
      <c r="B261" s="116">
        <v>6121</v>
      </c>
      <c r="C261" s="117">
        <v>2212</v>
      </c>
      <c r="D261" s="117" t="s">
        <v>185</v>
      </c>
      <c r="E261" s="117">
        <v>0</v>
      </c>
      <c r="F261" s="117">
        <v>0</v>
      </c>
      <c r="G261" s="117">
        <v>0</v>
      </c>
      <c r="H261" s="260">
        <f t="shared" si="20"/>
        <v>0</v>
      </c>
    </row>
    <row r="262" spans="1:8" x14ac:dyDescent="0.2">
      <c r="A262" s="82">
        <f t="shared" si="21"/>
        <v>163</v>
      </c>
      <c r="B262" s="114">
        <v>6121</v>
      </c>
      <c r="C262" s="115">
        <v>2219</v>
      </c>
      <c r="D262" s="115" t="s">
        <v>186</v>
      </c>
      <c r="E262" s="115">
        <v>300</v>
      </c>
      <c r="F262" s="115">
        <v>196</v>
      </c>
      <c r="G262" s="115">
        <v>139</v>
      </c>
      <c r="H262" s="321">
        <f t="shared" si="20"/>
        <v>0.70918367346938771</v>
      </c>
    </row>
    <row r="263" spans="1:8" ht="13.5" thickBot="1" x14ac:dyDescent="0.25">
      <c r="A263" s="82">
        <f t="shared" si="21"/>
        <v>164</v>
      </c>
      <c r="B263" s="170">
        <v>6121</v>
      </c>
      <c r="C263" s="171">
        <v>2219</v>
      </c>
      <c r="D263" s="257" t="s">
        <v>187</v>
      </c>
      <c r="E263" s="257">
        <v>1971</v>
      </c>
      <c r="F263" s="257">
        <v>1971</v>
      </c>
      <c r="G263" s="257">
        <v>0</v>
      </c>
      <c r="H263" s="258">
        <f t="shared" si="20"/>
        <v>0</v>
      </c>
    </row>
    <row r="264" spans="1:8" ht="13.5" thickBot="1" x14ac:dyDescent="0.25">
      <c r="A264" s="82">
        <f t="shared" si="21"/>
        <v>165</v>
      </c>
      <c r="B264" s="164"/>
      <c r="C264" s="106"/>
      <c r="D264" s="322" t="s">
        <v>188</v>
      </c>
      <c r="E264" s="323">
        <f>SUM(E260:E263)</f>
        <v>2271</v>
      </c>
      <c r="F264" s="323">
        <f>SUM(F260:F263)</f>
        <v>2271</v>
      </c>
      <c r="G264" s="323">
        <f>SUM(G260:G263)</f>
        <v>242</v>
      </c>
      <c r="H264" s="109">
        <f t="shared" si="20"/>
        <v>0.10656098634962571</v>
      </c>
    </row>
    <row r="265" spans="1:8" x14ac:dyDescent="0.2">
      <c r="A265" s="82">
        <f t="shared" si="21"/>
        <v>166</v>
      </c>
      <c r="B265" s="276">
        <v>6121</v>
      </c>
      <c r="C265" s="298">
        <v>2321</v>
      </c>
      <c r="D265" s="278" t="s">
        <v>189</v>
      </c>
      <c r="E265" s="298">
        <v>0</v>
      </c>
      <c r="F265" s="298">
        <v>0</v>
      </c>
      <c r="G265" s="298">
        <v>0</v>
      </c>
      <c r="H265" s="155">
        <f t="shared" si="20"/>
        <v>0</v>
      </c>
    </row>
    <row r="266" spans="1:8" x14ac:dyDescent="0.2">
      <c r="A266" s="82">
        <f t="shared" si="21"/>
        <v>167</v>
      </c>
      <c r="B266" s="324">
        <v>6121</v>
      </c>
      <c r="C266" s="325">
        <v>2321</v>
      </c>
      <c r="D266" s="287" t="s">
        <v>190</v>
      </c>
      <c r="E266" s="325">
        <v>0</v>
      </c>
      <c r="F266" s="325">
        <v>0</v>
      </c>
      <c r="G266" s="325">
        <v>0</v>
      </c>
      <c r="H266" s="155">
        <f t="shared" si="20"/>
        <v>0</v>
      </c>
    </row>
    <row r="267" spans="1:8" ht="13.5" thickBot="1" x14ac:dyDescent="0.25">
      <c r="A267" s="82">
        <f t="shared" si="21"/>
        <v>168</v>
      </c>
      <c r="B267" s="229">
        <v>6121</v>
      </c>
      <c r="C267" s="230">
        <v>2334</v>
      </c>
      <c r="D267" s="326" t="s">
        <v>191</v>
      </c>
      <c r="E267" s="230">
        <v>0</v>
      </c>
      <c r="F267" s="230">
        <v>0</v>
      </c>
      <c r="G267" s="230">
        <v>0</v>
      </c>
      <c r="H267" s="155">
        <f t="shared" si="20"/>
        <v>0</v>
      </c>
    </row>
    <row r="268" spans="1:8" ht="13.5" thickBot="1" x14ac:dyDescent="0.25">
      <c r="A268" s="82">
        <f t="shared" si="21"/>
        <v>169</v>
      </c>
      <c r="B268" s="164"/>
      <c r="C268" s="106"/>
      <c r="D268" s="327" t="s">
        <v>192</v>
      </c>
      <c r="E268" s="233">
        <f>SUM(E265:E267)</f>
        <v>0</v>
      </c>
      <c r="F268" s="233">
        <f>SUM(F265:F267)</f>
        <v>0</v>
      </c>
      <c r="G268" s="233">
        <f>SUM(G265:G267)</f>
        <v>0</v>
      </c>
      <c r="H268" s="109">
        <f t="shared" si="20"/>
        <v>0</v>
      </c>
    </row>
    <row r="269" spans="1:8" x14ac:dyDescent="0.2">
      <c r="A269" s="82">
        <f t="shared" si="21"/>
        <v>170</v>
      </c>
      <c r="B269" s="318">
        <v>6121</v>
      </c>
      <c r="C269" s="319">
        <v>3111</v>
      </c>
      <c r="D269" s="115" t="s">
        <v>193</v>
      </c>
      <c r="E269" s="115">
        <v>50</v>
      </c>
      <c r="F269" s="115">
        <v>50</v>
      </c>
      <c r="G269" s="115">
        <v>0</v>
      </c>
      <c r="H269" s="321">
        <f t="shared" si="20"/>
        <v>0</v>
      </c>
    </row>
    <row r="270" spans="1:8" ht="13.5" thickBot="1" x14ac:dyDescent="0.25">
      <c r="A270" s="82">
        <f t="shared" si="21"/>
        <v>171</v>
      </c>
      <c r="B270" s="328">
        <v>6121</v>
      </c>
      <c r="C270" s="171">
        <v>3111</v>
      </c>
      <c r="D270" s="329" t="s">
        <v>194</v>
      </c>
      <c r="E270" s="171">
        <v>300</v>
      </c>
      <c r="F270" s="171">
        <v>300</v>
      </c>
      <c r="G270" s="171">
        <v>0</v>
      </c>
      <c r="H270" s="262">
        <f t="shared" si="20"/>
        <v>0</v>
      </c>
    </row>
    <row r="271" spans="1:8" ht="13.5" thickBot="1" x14ac:dyDescent="0.25">
      <c r="A271" s="82">
        <f t="shared" si="21"/>
        <v>172</v>
      </c>
      <c r="B271" s="164"/>
      <c r="C271" s="106"/>
      <c r="D271" s="322" t="s">
        <v>195</v>
      </c>
      <c r="E271" s="323">
        <f>SUM(E269:E270)</f>
        <v>350</v>
      </c>
      <c r="F271" s="323">
        <f>SUM(F269:F270)</f>
        <v>350</v>
      </c>
      <c r="G271" s="323">
        <f>SUM(G269:G270)</f>
        <v>0</v>
      </c>
      <c r="H271" s="109">
        <f t="shared" si="20"/>
        <v>0</v>
      </c>
    </row>
    <row r="272" spans="1:8" x14ac:dyDescent="0.2">
      <c r="A272" s="82">
        <f t="shared" si="21"/>
        <v>173</v>
      </c>
      <c r="B272" s="110">
        <v>6121</v>
      </c>
      <c r="C272" s="151">
        <v>3319</v>
      </c>
      <c r="D272" s="151" t="s">
        <v>196</v>
      </c>
      <c r="E272" s="151">
        <v>0</v>
      </c>
      <c r="F272" s="151">
        <v>0</v>
      </c>
      <c r="G272" s="151">
        <v>0</v>
      </c>
      <c r="H272" s="155">
        <f t="shared" si="20"/>
        <v>0</v>
      </c>
    </row>
    <row r="273" spans="1:8" ht="13.5" thickBot="1" x14ac:dyDescent="0.25">
      <c r="A273" s="82">
        <f t="shared" si="21"/>
        <v>174</v>
      </c>
      <c r="B273" s="170">
        <v>6121</v>
      </c>
      <c r="C273" s="171">
        <v>3326</v>
      </c>
      <c r="D273" s="171" t="s">
        <v>197</v>
      </c>
      <c r="E273" s="171">
        <v>26626</v>
      </c>
      <c r="F273" s="171">
        <v>26626</v>
      </c>
      <c r="G273" s="171">
        <v>383</v>
      </c>
      <c r="H273" s="262">
        <f t="shared" si="20"/>
        <v>1.438443626530459E-2</v>
      </c>
    </row>
    <row r="274" spans="1:8" ht="13.5" thickBot="1" x14ac:dyDescent="0.25">
      <c r="A274" s="82">
        <f t="shared" si="21"/>
        <v>175</v>
      </c>
      <c r="B274" s="164"/>
      <c r="C274" s="106"/>
      <c r="D274" s="330" t="s">
        <v>198</v>
      </c>
      <c r="E274" s="233">
        <f>SUM(E272:E273)</f>
        <v>26626</v>
      </c>
      <c r="F274" s="233">
        <f>SUM(F272:F273)</f>
        <v>26626</v>
      </c>
      <c r="G274" s="233">
        <f>SUM(G272:G273)</f>
        <v>383</v>
      </c>
      <c r="H274" s="109">
        <f t="shared" si="20"/>
        <v>1.438443626530459E-2</v>
      </c>
    </row>
    <row r="275" spans="1:8" x14ac:dyDescent="0.2">
      <c r="A275" s="82">
        <f t="shared" si="21"/>
        <v>176</v>
      </c>
      <c r="B275" s="110">
        <v>6121</v>
      </c>
      <c r="C275" s="151">
        <v>3421</v>
      </c>
      <c r="D275" s="151" t="s">
        <v>199</v>
      </c>
      <c r="E275" s="151">
        <v>150</v>
      </c>
      <c r="F275" s="151">
        <v>150</v>
      </c>
      <c r="G275" s="151">
        <v>0</v>
      </c>
      <c r="H275" s="239">
        <f t="shared" si="20"/>
        <v>0</v>
      </c>
    </row>
    <row r="276" spans="1:8" x14ac:dyDescent="0.2">
      <c r="A276" s="82">
        <f t="shared" si="21"/>
        <v>177</v>
      </c>
      <c r="B276" s="116">
        <v>6121</v>
      </c>
      <c r="C276" s="117">
        <v>3421</v>
      </c>
      <c r="D276" s="117" t="s">
        <v>200</v>
      </c>
      <c r="E276" s="117">
        <v>0</v>
      </c>
      <c r="F276" s="117">
        <v>200</v>
      </c>
      <c r="G276" s="117">
        <v>30</v>
      </c>
      <c r="H276" s="260">
        <f t="shared" si="20"/>
        <v>0.15</v>
      </c>
    </row>
    <row r="277" spans="1:8" x14ac:dyDescent="0.2">
      <c r="A277" s="82">
        <f t="shared" si="21"/>
        <v>178</v>
      </c>
      <c r="B277" s="116">
        <v>6121</v>
      </c>
      <c r="C277" s="117">
        <v>3429</v>
      </c>
      <c r="D277" s="117" t="s">
        <v>201</v>
      </c>
      <c r="E277" s="117">
        <v>0</v>
      </c>
      <c r="F277" s="117">
        <v>0</v>
      </c>
      <c r="G277" s="117">
        <v>0</v>
      </c>
      <c r="H277" s="260">
        <f t="shared" si="20"/>
        <v>0</v>
      </c>
    </row>
    <row r="278" spans="1:8" ht="13.5" thickBot="1" x14ac:dyDescent="0.25">
      <c r="A278" s="82">
        <f t="shared" si="21"/>
        <v>179</v>
      </c>
      <c r="B278" s="170">
        <v>6121</v>
      </c>
      <c r="C278" s="171">
        <v>3429</v>
      </c>
      <c r="D278" s="257" t="s">
        <v>202</v>
      </c>
      <c r="E278" s="257">
        <v>0</v>
      </c>
      <c r="F278" s="257">
        <v>0</v>
      </c>
      <c r="G278" s="257">
        <v>0</v>
      </c>
      <c r="H278" s="258">
        <f t="shared" si="20"/>
        <v>0</v>
      </c>
    </row>
    <row r="279" spans="1:8" ht="13.5" thickBot="1" x14ac:dyDescent="0.25">
      <c r="A279" s="82">
        <f t="shared" si="21"/>
        <v>180</v>
      </c>
      <c r="B279" s="164"/>
      <c r="C279" s="106"/>
      <c r="D279" s="327" t="s">
        <v>203</v>
      </c>
      <c r="E279" s="233">
        <f>SUM(E275:E278)</f>
        <v>150</v>
      </c>
      <c r="F279" s="233">
        <f>SUM(F275:F278)</f>
        <v>350</v>
      </c>
      <c r="G279" s="233">
        <f>SUM(G275:G278)</f>
        <v>30</v>
      </c>
      <c r="H279" s="109">
        <f t="shared" si="20"/>
        <v>8.5714285714285715E-2</v>
      </c>
    </row>
    <row r="280" spans="1:8" x14ac:dyDescent="0.2">
      <c r="A280" s="82"/>
      <c r="B280" s="164"/>
      <c r="C280" s="106"/>
      <c r="D280" s="331"/>
      <c r="E280" s="332"/>
      <c r="F280" s="332"/>
      <c r="G280" s="332"/>
      <c r="H280" s="333"/>
    </row>
    <row r="281" spans="1:8" ht="13.5" thickBot="1" x14ac:dyDescent="0.25">
      <c r="A281" s="82"/>
      <c r="B281" s="164"/>
      <c r="C281" s="106"/>
      <c r="D281" s="331"/>
      <c r="E281" s="332"/>
      <c r="F281" s="332"/>
      <c r="G281" s="332"/>
      <c r="H281" s="333"/>
    </row>
    <row r="282" spans="1:8" ht="13.5" thickBot="1" x14ac:dyDescent="0.25">
      <c r="A282" s="82"/>
      <c r="B282" s="77" t="s">
        <v>34</v>
      </c>
      <c r="C282" s="78" t="s">
        <v>1</v>
      </c>
      <c r="D282" s="79" t="s">
        <v>2</v>
      </c>
      <c r="E282" s="80" t="s">
        <v>3</v>
      </c>
      <c r="F282" s="80" t="s">
        <v>4</v>
      </c>
      <c r="G282" s="80" t="s">
        <v>5</v>
      </c>
      <c r="H282" s="7" t="s">
        <v>6</v>
      </c>
    </row>
    <row r="283" spans="1:8" x14ac:dyDescent="0.2">
      <c r="A283" s="82">
        <f>A279+1</f>
        <v>181</v>
      </c>
      <c r="B283" s="110">
        <v>6122</v>
      </c>
      <c r="C283" s="151">
        <v>3613</v>
      </c>
      <c r="D283" s="154" t="s">
        <v>204</v>
      </c>
      <c r="E283" s="154">
        <v>0</v>
      </c>
      <c r="F283" s="154">
        <v>0</v>
      </c>
      <c r="G283" s="152">
        <v>0</v>
      </c>
      <c r="H283" s="155">
        <f t="shared" ref="H283:H289" si="22">IF(F283=0,0,G283/F283)</f>
        <v>0</v>
      </c>
    </row>
    <row r="284" spans="1:8" ht="13.5" thickBot="1" x14ac:dyDescent="0.25">
      <c r="A284" s="82">
        <f t="shared" si="21"/>
        <v>182</v>
      </c>
      <c r="B284" s="170">
        <v>6121</v>
      </c>
      <c r="C284" s="171">
        <v>3725</v>
      </c>
      <c r="D284" s="257" t="s">
        <v>205</v>
      </c>
      <c r="E284" s="257">
        <v>0</v>
      </c>
      <c r="F284" s="257">
        <v>0</v>
      </c>
      <c r="G284" s="334">
        <v>0</v>
      </c>
      <c r="H284" s="155">
        <f t="shared" si="22"/>
        <v>0</v>
      </c>
    </row>
    <row r="285" spans="1:8" ht="13.5" thickBot="1" x14ac:dyDescent="0.25">
      <c r="A285" s="82">
        <f t="shared" si="21"/>
        <v>183</v>
      </c>
      <c r="B285" s="58"/>
      <c r="C285" s="58"/>
      <c r="D285" s="263" t="s">
        <v>206</v>
      </c>
      <c r="E285" s="335">
        <f>SUM(E283:E284)</f>
        <v>0</v>
      </c>
      <c r="F285" s="335">
        <f>SUM(F283:F284)</f>
        <v>0</v>
      </c>
      <c r="G285" s="335">
        <f>SUM(G283:G284)</f>
        <v>0</v>
      </c>
      <c r="H285" s="109">
        <f t="shared" si="22"/>
        <v>0</v>
      </c>
    </row>
    <row r="286" spans="1:8" x14ac:dyDescent="0.2">
      <c r="A286" s="82">
        <f>A285+1</f>
        <v>184</v>
      </c>
      <c r="B286" s="318">
        <v>6121</v>
      </c>
      <c r="C286" s="319">
        <v>6171</v>
      </c>
      <c r="D286" s="319" t="s">
        <v>207</v>
      </c>
      <c r="E286" s="319">
        <v>0</v>
      </c>
      <c r="F286" s="319">
        <v>0</v>
      </c>
      <c r="G286" s="319">
        <v>0</v>
      </c>
      <c r="H286" s="155">
        <f t="shared" si="22"/>
        <v>0</v>
      </c>
    </row>
    <row r="287" spans="1:8" ht="13.5" thickBot="1" x14ac:dyDescent="0.25">
      <c r="A287" s="82">
        <f>A286+1</f>
        <v>185</v>
      </c>
      <c r="B287" s="170">
        <v>6121</v>
      </c>
      <c r="C287" s="171">
        <v>6171</v>
      </c>
      <c r="D287" s="336" t="s">
        <v>208</v>
      </c>
      <c r="E287" s="337">
        <v>0</v>
      </c>
      <c r="F287" s="337">
        <v>0</v>
      </c>
      <c r="G287" s="337">
        <v>0</v>
      </c>
      <c r="H287" s="155">
        <f t="shared" si="22"/>
        <v>0</v>
      </c>
    </row>
    <row r="288" spans="1:8" ht="13.5" thickBot="1" x14ac:dyDescent="0.25">
      <c r="A288" s="82">
        <f>A287+1</f>
        <v>186</v>
      </c>
      <c r="B288" s="58"/>
      <c r="C288" s="58"/>
      <c r="D288" s="253" t="s">
        <v>209</v>
      </c>
      <c r="E288" s="338">
        <f>SUM(E286:E287)</f>
        <v>0</v>
      </c>
      <c r="F288" s="338">
        <f>SUM(F286:F287)</f>
        <v>0</v>
      </c>
      <c r="G288" s="338">
        <f>SUM(G286:G287)</f>
        <v>0</v>
      </c>
      <c r="H288" s="109">
        <f t="shared" si="22"/>
        <v>0</v>
      </c>
    </row>
    <row r="289" spans="1:8" ht="13.5" thickBot="1" x14ac:dyDescent="0.25">
      <c r="A289" s="82">
        <f>A288+1</f>
        <v>187</v>
      </c>
      <c r="B289" s="58"/>
      <c r="C289" s="58"/>
      <c r="D289" s="253" t="s">
        <v>210</v>
      </c>
      <c r="E289" s="121">
        <f>SUM(E264+E268+E271+E274+E279+E285+E288)</f>
        <v>29397</v>
      </c>
      <c r="F289" s="121">
        <f>SUM(F264+F268+F271+F274+F279+F285+F288)</f>
        <v>29597</v>
      </c>
      <c r="G289" s="121">
        <f>SUM(G264+G268+G271+G274+G279+G285+G288)</f>
        <v>655</v>
      </c>
      <c r="H289" s="109">
        <f t="shared" si="22"/>
        <v>2.2130621346758118E-2</v>
      </c>
    </row>
    <row r="290" spans="1:8" ht="18.75" x14ac:dyDescent="0.3">
      <c r="A290" s="82"/>
      <c r="B290" s="60" t="s">
        <v>211</v>
      </c>
      <c r="C290" s="58"/>
      <c r="D290" s="224"/>
      <c r="E290" s="202"/>
      <c r="F290" s="202"/>
      <c r="G290" s="202"/>
      <c r="H290" s="339"/>
    </row>
    <row r="291" spans="1:8" ht="15.75" x14ac:dyDescent="0.25">
      <c r="A291" s="82"/>
      <c r="B291" s="61" t="s">
        <v>212</v>
      </c>
      <c r="C291" s="62"/>
      <c r="D291" s="62"/>
      <c r="E291" s="62"/>
      <c r="F291" s="62"/>
      <c r="G291" s="59"/>
      <c r="H291" s="59"/>
    </row>
    <row r="292" spans="1:8" ht="9" customHeight="1" thickBot="1" x14ac:dyDescent="0.3">
      <c r="A292" s="82"/>
      <c r="B292" s="340"/>
      <c r="C292" s="59"/>
      <c r="D292" s="59"/>
      <c r="E292" s="59"/>
      <c r="F292" s="59"/>
      <c r="G292" s="59"/>
      <c r="H292" s="59"/>
    </row>
    <row r="293" spans="1:8" ht="8.25" customHeight="1" thickBot="1" x14ac:dyDescent="0.25">
      <c r="A293" s="82"/>
      <c r="B293" s="63"/>
      <c r="C293" s="64"/>
      <c r="D293" s="64"/>
      <c r="E293" s="64"/>
      <c r="F293" s="64"/>
      <c r="G293" s="65"/>
      <c r="H293" s="66"/>
    </row>
    <row r="294" spans="1:8" ht="13.5" thickBot="1" x14ac:dyDescent="0.25">
      <c r="A294" s="82"/>
      <c r="B294" s="67"/>
      <c r="C294" s="341" t="s">
        <v>31</v>
      </c>
      <c r="D294" s="69" t="s">
        <v>32</v>
      </c>
      <c r="E294" s="69" t="s">
        <v>33</v>
      </c>
      <c r="F294" s="69"/>
      <c r="G294" s="70"/>
      <c r="H294" s="71"/>
    </row>
    <row r="295" spans="1:8" ht="9" customHeight="1" thickBot="1" x14ac:dyDescent="0.25">
      <c r="A295" s="82"/>
      <c r="B295" s="72"/>
      <c r="C295" s="73"/>
      <c r="D295" s="73"/>
      <c r="E295" s="73"/>
      <c r="F295" s="73"/>
      <c r="G295" s="74"/>
      <c r="H295" s="75"/>
    </row>
    <row r="296" spans="1:8" ht="13.5" thickBot="1" x14ac:dyDescent="0.25">
      <c r="A296" s="82"/>
      <c r="B296" s="210" t="s">
        <v>34</v>
      </c>
      <c r="C296" s="78" t="s">
        <v>1</v>
      </c>
      <c r="D296" s="84" t="s">
        <v>2</v>
      </c>
      <c r="E296" s="212" t="s">
        <v>3</v>
      </c>
      <c r="F296" s="212" t="s">
        <v>4</v>
      </c>
      <c r="G296" s="212" t="s">
        <v>5</v>
      </c>
      <c r="H296" s="342" t="s">
        <v>6</v>
      </c>
    </row>
    <row r="297" spans="1:8" x14ac:dyDescent="0.2">
      <c r="A297" s="82">
        <f>A289+1</f>
        <v>188</v>
      </c>
      <c r="B297" s="110">
        <v>1332</v>
      </c>
      <c r="C297" s="151"/>
      <c r="D297" s="151" t="s">
        <v>213</v>
      </c>
      <c r="E297" s="151">
        <v>0</v>
      </c>
      <c r="F297" s="151">
        <v>0</v>
      </c>
      <c r="G297" s="151">
        <v>0</v>
      </c>
      <c r="H297" s="113">
        <f>IF(F297=0,0,G297/F297)</f>
        <v>0</v>
      </c>
    </row>
    <row r="298" spans="1:8" ht="13.5" thickBot="1" x14ac:dyDescent="0.25">
      <c r="A298" s="82">
        <f>A297+1</f>
        <v>189</v>
      </c>
      <c r="B298" s="170">
        <v>1361</v>
      </c>
      <c r="C298" s="171"/>
      <c r="D298" s="343" t="s">
        <v>214</v>
      </c>
      <c r="E298" s="171">
        <v>50</v>
      </c>
      <c r="F298" s="171">
        <v>50</v>
      </c>
      <c r="G298" s="171">
        <v>22</v>
      </c>
      <c r="H298" s="147">
        <f>IF(F298=0,0,G298/F298)</f>
        <v>0.44</v>
      </c>
    </row>
    <row r="299" spans="1:8" ht="13.5" thickBot="1" x14ac:dyDescent="0.25">
      <c r="A299" s="82">
        <f>A298+1</f>
        <v>190</v>
      </c>
      <c r="B299" s="58"/>
      <c r="C299" s="58"/>
      <c r="D299" s="120" t="s">
        <v>51</v>
      </c>
      <c r="E299" s="121">
        <f>SUM(E297:E298)</f>
        <v>50</v>
      </c>
      <c r="F299" s="121">
        <f>SUM(F297:F298)</f>
        <v>50</v>
      </c>
      <c r="G299" s="121">
        <f>SUM(G297:G298)</f>
        <v>22</v>
      </c>
      <c r="H299" s="122">
        <f>IF(F299=0,0,G299/F299)</f>
        <v>0.44</v>
      </c>
    </row>
    <row r="300" spans="1:8" ht="6" customHeight="1" x14ac:dyDescent="0.2">
      <c r="A300" s="82"/>
      <c r="B300" s="63"/>
      <c r="C300" s="64"/>
      <c r="D300" s="64"/>
      <c r="E300" s="64"/>
      <c r="F300" s="64"/>
      <c r="G300" s="65"/>
      <c r="H300" s="66"/>
    </row>
    <row r="301" spans="1:8" x14ac:dyDescent="0.2">
      <c r="A301" s="82"/>
      <c r="B301" s="67"/>
      <c r="C301" s="69"/>
      <c r="D301" s="69" t="s">
        <v>43</v>
      </c>
      <c r="E301" s="69" t="s">
        <v>44</v>
      </c>
      <c r="F301" s="69"/>
      <c r="G301" s="70"/>
      <c r="H301" s="71"/>
    </row>
    <row r="302" spans="1:8" ht="8.25" customHeight="1" thickBot="1" x14ac:dyDescent="0.25">
      <c r="A302" s="82"/>
      <c r="B302" s="72"/>
      <c r="C302" s="73"/>
      <c r="D302" s="73"/>
      <c r="E302" s="73"/>
      <c r="F302" s="73"/>
      <c r="G302" s="74"/>
      <c r="H302" s="75"/>
    </row>
    <row r="303" spans="1:8" ht="13.5" thickBot="1" x14ac:dyDescent="0.25">
      <c r="A303" s="82"/>
      <c r="B303" s="77" t="s">
        <v>34</v>
      </c>
      <c r="C303" s="78" t="s">
        <v>1</v>
      </c>
      <c r="D303" s="79" t="s">
        <v>2</v>
      </c>
      <c r="E303" s="80" t="s">
        <v>3</v>
      </c>
      <c r="F303" s="80" t="s">
        <v>4</v>
      </c>
      <c r="G303" s="80" t="s">
        <v>5</v>
      </c>
      <c r="H303" s="7" t="s">
        <v>6</v>
      </c>
    </row>
    <row r="304" spans="1:8" x14ac:dyDescent="0.2">
      <c r="A304" s="82">
        <f>A299+1</f>
        <v>191</v>
      </c>
      <c r="B304" s="344">
        <v>2212</v>
      </c>
      <c r="C304" s="345">
        <v>1014</v>
      </c>
      <c r="D304" s="346" t="s">
        <v>215</v>
      </c>
      <c r="E304" s="347">
        <v>0</v>
      </c>
      <c r="F304" s="347">
        <v>0</v>
      </c>
      <c r="G304" s="347">
        <v>0</v>
      </c>
      <c r="H304" s="155">
        <f t="shared" ref="H304:H320" si="23">IF(F304=0,0,G304/F304)</f>
        <v>0</v>
      </c>
    </row>
    <row r="305" spans="1:8" ht="13.5" thickBot="1" x14ac:dyDescent="0.25">
      <c r="A305" s="82">
        <f>A304+1</f>
        <v>192</v>
      </c>
      <c r="B305" s="229">
        <v>2324</v>
      </c>
      <c r="C305" s="230">
        <v>1014</v>
      </c>
      <c r="D305" s="231" t="s">
        <v>216</v>
      </c>
      <c r="E305" s="232">
        <v>0</v>
      </c>
      <c r="F305" s="232">
        <v>0</v>
      </c>
      <c r="G305" s="232">
        <v>0</v>
      </c>
      <c r="H305" s="155">
        <f t="shared" si="23"/>
        <v>0</v>
      </c>
    </row>
    <row r="306" spans="1:8" ht="13.5" thickBot="1" x14ac:dyDescent="0.25">
      <c r="A306" s="82">
        <f>A305+1</f>
        <v>193</v>
      </c>
      <c r="B306" s="348"/>
      <c r="C306" s="348"/>
      <c r="D306" s="165" t="s">
        <v>217</v>
      </c>
      <c r="E306" s="121">
        <f>SUM(E304:E305)</f>
        <v>0</v>
      </c>
      <c r="F306" s="121">
        <f>SUM(F304:F305)</f>
        <v>0</v>
      </c>
      <c r="G306" s="121">
        <f>SUM(G304:G305)</f>
        <v>0</v>
      </c>
      <c r="H306" s="109">
        <f t="shared" si="23"/>
        <v>0</v>
      </c>
    </row>
    <row r="307" spans="1:8" x14ac:dyDescent="0.2">
      <c r="A307" s="82">
        <f>A306+1</f>
        <v>194</v>
      </c>
      <c r="B307" s="318">
        <v>2212</v>
      </c>
      <c r="C307" s="319">
        <v>3719</v>
      </c>
      <c r="D307" s="349" t="s">
        <v>218</v>
      </c>
      <c r="E307" s="319">
        <v>0</v>
      </c>
      <c r="F307" s="319">
        <v>0</v>
      </c>
      <c r="G307" s="319">
        <v>0</v>
      </c>
      <c r="H307" s="350">
        <f t="shared" si="23"/>
        <v>0</v>
      </c>
    </row>
    <row r="308" spans="1:8" ht="13.5" thickBot="1" x14ac:dyDescent="0.25">
      <c r="A308" s="82">
        <f t="shared" ref="A308:A320" si="24">A307+1</f>
        <v>195</v>
      </c>
      <c r="B308" s="170">
        <v>2324</v>
      </c>
      <c r="C308" s="171">
        <v>3719</v>
      </c>
      <c r="D308" s="351" t="s">
        <v>219</v>
      </c>
      <c r="E308" s="257">
        <v>0</v>
      </c>
      <c r="F308" s="257">
        <v>0</v>
      </c>
      <c r="G308" s="257">
        <v>0</v>
      </c>
      <c r="H308" s="218">
        <f t="shared" si="23"/>
        <v>0</v>
      </c>
    </row>
    <row r="309" spans="1:8" ht="13.5" thickBot="1" x14ac:dyDescent="0.25">
      <c r="A309" s="82">
        <f t="shared" si="24"/>
        <v>196</v>
      </c>
      <c r="B309" s="58"/>
      <c r="C309" s="58"/>
      <c r="D309" s="352" t="s">
        <v>220</v>
      </c>
      <c r="E309" s="157">
        <f>SUM(E307:E308)</f>
        <v>0</v>
      </c>
      <c r="F309" s="157">
        <f>SUM(F307:F308)</f>
        <v>0</v>
      </c>
      <c r="G309" s="157">
        <f>SUM(G307:G308)</f>
        <v>0</v>
      </c>
      <c r="H309" s="109">
        <f t="shared" si="23"/>
        <v>0</v>
      </c>
    </row>
    <row r="310" spans="1:8" ht="13.5" thickBot="1" x14ac:dyDescent="0.25">
      <c r="A310" s="82">
        <f t="shared" si="24"/>
        <v>197</v>
      </c>
      <c r="B310" s="179">
        <v>2111</v>
      </c>
      <c r="C310" s="180">
        <v>3721</v>
      </c>
      <c r="D310" s="353" t="s">
        <v>221</v>
      </c>
      <c r="E310" s="354">
        <v>0</v>
      </c>
      <c r="F310" s="354">
        <v>0</v>
      </c>
      <c r="G310" s="354">
        <v>11</v>
      </c>
      <c r="H310" s="155">
        <f t="shared" si="23"/>
        <v>0</v>
      </c>
    </row>
    <row r="311" spans="1:8" ht="13.5" thickBot="1" x14ac:dyDescent="0.25">
      <c r="A311" s="82">
        <f t="shared" si="24"/>
        <v>198</v>
      </c>
      <c r="B311" s="58"/>
      <c r="C311" s="58"/>
      <c r="D311" s="355" t="s">
        <v>222</v>
      </c>
      <c r="E311" s="121">
        <f>SUM(E310)</f>
        <v>0</v>
      </c>
      <c r="F311" s="121">
        <f>SUM(F310)</f>
        <v>0</v>
      </c>
      <c r="G311" s="121">
        <f>SUM(G310)</f>
        <v>11</v>
      </c>
      <c r="H311" s="109">
        <f t="shared" si="23"/>
        <v>0</v>
      </c>
    </row>
    <row r="312" spans="1:8" x14ac:dyDescent="0.2">
      <c r="A312" s="82">
        <f>A311+1</f>
        <v>199</v>
      </c>
      <c r="B312" s="318">
        <v>2212</v>
      </c>
      <c r="C312" s="319">
        <v>3722</v>
      </c>
      <c r="D312" s="356" t="s">
        <v>223</v>
      </c>
      <c r="E312" s="115">
        <v>0</v>
      </c>
      <c r="F312" s="115">
        <v>0</v>
      </c>
      <c r="G312" s="115">
        <v>0</v>
      </c>
      <c r="H312" s="155">
        <f t="shared" si="23"/>
        <v>0</v>
      </c>
    </row>
    <row r="313" spans="1:8" x14ac:dyDescent="0.2">
      <c r="A313" s="82">
        <f t="shared" si="24"/>
        <v>200</v>
      </c>
      <c r="B313" s="116">
        <v>2324</v>
      </c>
      <c r="C313" s="117">
        <v>3722</v>
      </c>
      <c r="D313" s="357" t="s">
        <v>224</v>
      </c>
      <c r="E313" s="117">
        <v>0</v>
      </c>
      <c r="F313" s="117">
        <v>0</v>
      </c>
      <c r="G313" s="117">
        <v>0</v>
      </c>
      <c r="H313" s="155">
        <f t="shared" si="23"/>
        <v>0</v>
      </c>
    </row>
    <row r="314" spans="1:8" ht="13.5" thickBot="1" x14ac:dyDescent="0.25">
      <c r="A314" s="82">
        <f t="shared" si="24"/>
        <v>201</v>
      </c>
      <c r="B314" s="118">
        <v>2324</v>
      </c>
      <c r="C314" s="119">
        <v>3725</v>
      </c>
      <c r="D314" s="221" t="s">
        <v>225</v>
      </c>
      <c r="E314" s="119">
        <v>3500</v>
      </c>
      <c r="F314" s="119">
        <v>3500</v>
      </c>
      <c r="G314" s="119">
        <v>2056</v>
      </c>
      <c r="H314" s="358">
        <f t="shared" si="23"/>
        <v>0.58742857142857141</v>
      </c>
    </row>
    <row r="315" spans="1:8" ht="13.5" thickBot="1" x14ac:dyDescent="0.25">
      <c r="A315" s="82">
        <f t="shared" si="24"/>
        <v>202</v>
      </c>
      <c r="B315" s="58"/>
      <c r="C315" s="58"/>
      <c r="D315" s="359" t="s">
        <v>226</v>
      </c>
      <c r="E315" s="157">
        <f>SUM(E312:E314)</f>
        <v>3500</v>
      </c>
      <c r="F315" s="157">
        <f>SUM(F312:F314)</f>
        <v>3500</v>
      </c>
      <c r="G315" s="157">
        <f>SUM(G312:G314)</f>
        <v>2056</v>
      </c>
      <c r="H315" s="109">
        <f t="shared" si="23"/>
        <v>0.58742857142857141</v>
      </c>
    </row>
    <row r="316" spans="1:8" x14ac:dyDescent="0.2">
      <c r="A316" s="82">
        <f t="shared" si="24"/>
        <v>203</v>
      </c>
      <c r="B316" s="110">
        <v>2211</v>
      </c>
      <c r="C316" s="151">
        <v>3745</v>
      </c>
      <c r="D316" s="360" t="s">
        <v>227</v>
      </c>
      <c r="E316" s="361">
        <v>0</v>
      </c>
      <c r="F316" s="361">
        <v>0</v>
      </c>
      <c r="G316" s="361">
        <v>0</v>
      </c>
      <c r="H316" s="155">
        <f t="shared" si="23"/>
        <v>0</v>
      </c>
    </row>
    <row r="317" spans="1:8" x14ac:dyDescent="0.2">
      <c r="A317" s="82">
        <f t="shared" si="24"/>
        <v>204</v>
      </c>
      <c r="B317" s="116">
        <v>2212</v>
      </c>
      <c r="C317" s="117">
        <v>3745</v>
      </c>
      <c r="D317" s="117" t="s">
        <v>228</v>
      </c>
      <c r="E317" s="117">
        <v>0</v>
      </c>
      <c r="F317" s="117">
        <v>0</v>
      </c>
      <c r="G317" s="117">
        <v>0</v>
      </c>
      <c r="H317" s="155">
        <f t="shared" si="23"/>
        <v>0</v>
      </c>
    </row>
    <row r="318" spans="1:8" ht="13.5" thickBot="1" x14ac:dyDescent="0.25">
      <c r="A318" s="82">
        <f t="shared" si="24"/>
        <v>205</v>
      </c>
      <c r="B318" s="170">
        <v>2324</v>
      </c>
      <c r="C318" s="171">
        <v>3745</v>
      </c>
      <c r="D318" s="257" t="s">
        <v>229</v>
      </c>
      <c r="E318" s="257">
        <v>0</v>
      </c>
      <c r="F318" s="257">
        <v>0</v>
      </c>
      <c r="G318" s="257">
        <v>0</v>
      </c>
      <c r="H318" s="155">
        <f t="shared" si="23"/>
        <v>0</v>
      </c>
    </row>
    <row r="319" spans="1:8" ht="13.5" thickBot="1" x14ac:dyDescent="0.25">
      <c r="A319" s="82">
        <f t="shared" si="24"/>
        <v>206</v>
      </c>
      <c r="B319" s="58"/>
      <c r="C319" s="58"/>
      <c r="D319" s="174" t="s">
        <v>230</v>
      </c>
      <c r="E319" s="157">
        <f>SUM(E316:E318)</f>
        <v>0</v>
      </c>
      <c r="F319" s="157">
        <f>SUM(F316:F318)</f>
        <v>0</v>
      </c>
      <c r="G319" s="157">
        <f>SUM(G316:G318)</f>
        <v>0</v>
      </c>
      <c r="H319" s="109">
        <f t="shared" si="23"/>
        <v>0</v>
      </c>
    </row>
    <row r="320" spans="1:8" ht="13.5" thickBot="1" x14ac:dyDescent="0.25">
      <c r="A320" s="82">
        <f t="shared" si="24"/>
        <v>207</v>
      </c>
      <c r="B320" s="58"/>
      <c r="C320" s="58"/>
      <c r="D320" s="120" t="s">
        <v>51</v>
      </c>
      <c r="E320" s="121">
        <f>SUM(E306+E309+E311+E315+E319)</f>
        <v>3500</v>
      </c>
      <c r="F320" s="121">
        <f>SUM(F306+F309+F311+F315+F319)</f>
        <v>3500</v>
      </c>
      <c r="G320" s="121">
        <f>SUM(G306+G309+G311+G315+G319)</f>
        <v>2067</v>
      </c>
      <c r="H320" s="122">
        <f t="shared" si="23"/>
        <v>0.59057142857142852</v>
      </c>
    </row>
    <row r="321" spans="1:8" ht="10.5" customHeight="1" thickBot="1" x14ac:dyDescent="0.25">
      <c r="A321" s="82"/>
      <c r="B321" s="63"/>
      <c r="C321" s="64"/>
      <c r="D321" s="69"/>
      <c r="E321" s="69"/>
      <c r="F321" s="69"/>
      <c r="G321" s="70"/>
      <c r="H321" s="71"/>
    </row>
    <row r="322" spans="1:8" ht="13.5" thickBot="1" x14ac:dyDescent="0.25">
      <c r="A322" s="82"/>
      <c r="B322" s="67"/>
      <c r="C322" s="362" t="s">
        <v>75</v>
      </c>
      <c r="D322" s="159"/>
      <c r="E322" s="69" t="s">
        <v>231</v>
      </c>
      <c r="F322" s="69"/>
      <c r="G322" s="69"/>
      <c r="H322" s="71"/>
    </row>
    <row r="323" spans="1:8" ht="11.25" customHeight="1" thickBot="1" x14ac:dyDescent="0.25">
      <c r="A323" s="82"/>
      <c r="B323" s="72"/>
      <c r="C323" s="73"/>
      <c r="D323" s="73"/>
      <c r="E323" s="73"/>
      <c r="F323" s="73"/>
      <c r="G323" s="74"/>
      <c r="H323" s="75"/>
    </row>
    <row r="324" spans="1:8" ht="13.5" thickBot="1" x14ac:dyDescent="0.25">
      <c r="A324" s="82"/>
      <c r="B324" s="77" t="s">
        <v>34</v>
      </c>
      <c r="C324" s="78" t="s">
        <v>1</v>
      </c>
      <c r="D324" s="79" t="s">
        <v>2</v>
      </c>
      <c r="E324" s="80" t="s">
        <v>3</v>
      </c>
      <c r="F324" s="80" t="s">
        <v>4</v>
      </c>
      <c r="G324" s="80" t="s">
        <v>5</v>
      </c>
      <c r="H324" s="7" t="s">
        <v>6</v>
      </c>
    </row>
    <row r="325" spans="1:8" ht="13.5" thickBot="1" x14ac:dyDescent="0.25">
      <c r="A325" s="82">
        <f>A320+1</f>
        <v>208</v>
      </c>
      <c r="B325" s="118">
        <v>5169</v>
      </c>
      <c r="C325" s="119">
        <v>1014</v>
      </c>
      <c r="D325" s="363" t="s">
        <v>232</v>
      </c>
      <c r="E325" s="119">
        <v>250</v>
      </c>
      <c r="F325" s="119">
        <v>250</v>
      </c>
      <c r="G325" s="119">
        <v>22</v>
      </c>
      <c r="H325" s="17">
        <f>IF(F325=0,0,G325/F325)</f>
        <v>8.7999999999999995E-2</v>
      </c>
    </row>
    <row r="326" spans="1:8" ht="13.5" thickBot="1" x14ac:dyDescent="0.25">
      <c r="A326" s="82">
        <f>A325+1</f>
        <v>209</v>
      </c>
      <c r="B326" s="58"/>
      <c r="C326" s="58"/>
      <c r="D326" s="120" t="s">
        <v>51</v>
      </c>
      <c r="E326" s="121">
        <f>SUM(E325)</f>
        <v>250</v>
      </c>
      <c r="F326" s="121">
        <f>SUM(F325)</f>
        <v>250</v>
      </c>
      <c r="G326" s="121">
        <f>SUM(G325)</f>
        <v>22</v>
      </c>
      <c r="H326" s="122">
        <f>IF(F326=0,0,G326/F326)</f>
        <v>8.7999999999999995E-2</v>
      </c>
    </row>
    <row r="327" spans="1:8" ht="5.25" customHeight="1" x14ac:dyDescent="0.2">
      <c r="A327" s="82"/>
      <c r="B327" s="63"/>
      <c r="C327" s="64"/>
      <c r="D327" s="64"/>
      <c r="E327" s="64"/>
      <c r="F327" s="64"/>
      <c r="G327" s="65"/>
      <c r="H327" s="66"/>
    </row>
    <row r="328" spans="1:8" x14ac:dyDescent="0.2">
      <c r="A328" s="82"/>
      <c r="B328" s="67"/>
      <c r="C328" s="69" t="s">
        <v>233</v>
      </c>
      <c r="D328" s="69"/>
      <c r="E328" s="69"/>
      <c r="F328" s="69"/>
      <c r="G328" s="70"/>
      <c r="H328" s="71"/>
    </row>
    <row r="329" spans="1:8" ht="8.25" customHeight="1" thickBot="1" x14ac:dyDescent="0.25">
      <c r="A329" s="82"/>
      <c r="B329" s="72"/>
      <c r="C329" s="73"/>
      <c r="D329" s="73"/>
      <c r="E329" s="73"/>
      <c r="F329" s="73"/>
      <c r="G329" s="74"/>
      <c r="H329" s="75"/>
    </row>
    <row r="330" spans="1:8" ht="13.5" thickBot="1" x14ac:dyDescent="0.25">
      <c r="A330" s="82"/>
      <c r="B330" s="77" t="s">
        <v>34</v>
      </c>
      <c r="C330" s="78" t="s">
        <v>1</v>
      </c>
      <c r="D330" s="79" t="s">
        <v>2</v>
      </c>
      <c r="E330" s="80" t="s">
        <v>3</v>
      </c>
      <c r="F330" s="80" t="s">
        <v>4</v>
      </c>
      <c r="G330" s="80" t="s">
        <v>5</v>
      </c>
      <c r="H330" s="7" t="s">
        <v>6</v>
      </c>
    </row>
    <row r="331" spans="1:8" x14ac:dyDescent="0.2">
      <c r="A331" s="82">
        <f>A326+1</f>
        <v>210</v>
      </c>
      <c r="B331" s="276">
        <v>5137</v>
      </c>
      <c r="C331" s="277">
        <v>2212</v>
      </c>
      <c r="D331" s="278" t="s">
        <v>181</v>
      </c>
      <c r="E331" s="279">
        <v>0</v>
      </c>
      <c r="F331" s="279">
        <v>0</v>
      </c>
      <c r="G331" s="279">
        <v>0</v>
      </c>
      <c r="H331" s="155">
        <f>IF(F331=0,0,G331/F331)</f>
        <v>0</v>
      </c>
    </row>
    <row r="332" spans="1:8" x14ac:dyDescent="0.2">
      <c r="A332" s="82">
        <f>A331+1</f>
        <v>211</v>
      </c>
      <c r="B332" s="364">
        <v>5139</v>
      </c>
      <c r="C332" s="348">
        <v>2212</v>
      </c>
      <c r="D332" s="365" t="s">
        <v>80</v>
      </c>
      <c r="E332" s="289">
        <v>0</v>
      </c>
      <c r="F332" s="289">
        <v>0</v>
      </c>
      <c r="G332" s="289">
        <v>0</v>
      </c>
      <c r="H332" s="155">
        <f>IF(F332=0,0,G332/F332)</f>
        <v>0</v>
      </c>
    </row>
    <row r="333" spans="1:8" ht="13.5" thickBot="1" x14ac:dyDescent="0.25">
      <c r="A333" s="82">
        <f>A332+1</f>
        <v>212</v>
      </c>
      <c r="B333" s="170">
        <v>5169</v>
      </c>
      <c r="C333" s="171">
        <v>2212</v>
      </c>
      <c r="D333" s="171" t="s">
        <v>234</v>
      </c>
      <c r="E333" s="171">
        <v>15000</v>
      </c>
      <c r="F333" s="171">
        <v>15000</v>
      </c>
      <c r="G333" s="171">
        <v>3605</v>
      </c>
      <c r="H333" s="155">
        <f>IF(F333=0,0,G333/F333)</f>
        <v>0.24033333333333334</v>
      </c>
    </row>
    <row r="334" spans="1:8" ht="13.5" thickBot="1" x14ac:dyDescent="0.25">
      <c r="A334" s="82">
        <f>A333+1</f>
        <v>213</v>
      </c>
      <c r="B334" s="58"/>
      <c r="C334" s="58"/>
      <c r="D334" s="120" t="s">
        <v>51</v>
      </c>
      <c r="E334" s="121">
        <f>SUM(E331:E333)</f>
        <v>15000</v>
      </c>
      <c r="F334" s="121">
        <f>SUM(F331:F333)</f>
        <v>15000</v>
      </c>
      <c r="G334" s="366">
        <f>SUM(G331:G333)</f>
        <v>3605</v>
      </c>
      <c r="H334" s="367">
        <f>IF(F334=0,0,G334/F334)</f>
        <v>0.24033333333333334</v>
      </c>
    </row>
    <row r="335" spans="1:8" x14ac:dyDescent="0.2">
      <c r="A335" s="82"/>
      <c r="B335" s="58"/>
      <c r="C335" s="58"/>
      <c r="D335" s="368"/>
      <c r="E335" s="368"/>
      <c r="F335" s="368"/>
      <c r="G335" s="368"/>
      <c r="H335" s="208"/>
    </row>
    <row r="336" spans="1:8" x14ac:dyDescent="0.2">
      <c r="A336" s="369"/>
      <c r="B336" s="369"/>
      <c r="C336" s="369"/>
      <c r="D336" s="369"/>
      <c r="E336" s="369"/>
      <c r="F336" s="369"/>
      <c r="G336" s="369"/>
      <c r="H336" s="369"/>
    </row>
    <row r="337" spans="1:8" x14ac:dyDescent="0.2">
      <c r="A337" s="370"/>
      <c r="B337" s="58"/>
      <c r="C337" s="58"/>
      <c r="D337" s="202"/>
      <c r="E337" s="202"/>
      <c r="F337" s="202"/>
      <c r="G337" s="202"/>
      <c r="H337" s="208"/>
    </row>
    <row r="338" spans="1:8" x14ac:dyDescent="0.2">
      <c r="A338" s="370"/>
      <c r="B338" s="58"/>
      <c r="C338" s="58"/>
      <c r="D338" s="202"/>
      <c r="E338" s="202"/>
      <c r="F338" s="202"/>
      <c r="G338" s="202"/>
      <c r="H338" s="208"/>
    </row>
    <row r="339" spans="1:8" ht="13.5" thickBot="1" x14ac:dyDescent="0.25">
      <c r="A339" s="370"/>
      <c r="B339" s="58"/>
      <c r="C339" s="58"/>
      <c r="D339" s="202"/>
      <c r="E339" s="202"/>
      <c r="F339" s="202"/>
      <c r="G339" s="202"/>
      <c r="H339" s="208"/>
    </row>
    <row r="340" spans="1:8" ht="7.5" customHeight="1" x14ac:dyDescent="0.2">
      <c r="A340" s="82"/>
      <c r="B340" s="63"/>
      <c r="C340" s="64"/>
      <c r="D340" s="64"/>
      <c r="E340" s="64"/>
      <c r="F340" s="64"/>
      <c r="G340" s="65"/>
      <c r="H340" s="312"/>
    </row>
    <row r="341" spans="1:8" x14ac:dyDescent="0.2">
      <c r="A341" s="82"/>
      <c r="B341" s="67"/>
      <c r="C341" s="69" t="s">
        <v>131</v>
      </c>
      <c r="D341" s="69"/>
      <c r="E341" s="69"/>
      <c r="F341" s="69"/>
      <c r="G341" s="70"/>
      <c r="H341" s="315"/>
    </row>
    <row r="342" spans="1:8" ht="7.5" customHeight="1" thickBot="1" x14ac:dyDescent="0.25">
      <c r="A342" s="82"/>
      <c r="B342" s="72"/>
      <c r="C342" s="73"/>
      <c r="D342" s="73"/>
      <c r="E342" s="73"/>
      <c r="F342" s="73"/>
      <c r="G342" s="74"/>
      <c r="H342" s="317"/>
    </row>
    <row r="343" spans="1:8" ht="13.5" thickBot="1" x14ac:dyDescent="0.25">
      <c r="A343" s="82"/>
      <c r="B343" s="77" t="s">
        <v>34</v>
      </c>
      <c r="C343" s="78" t="s">
        <v>1</v>
      </c>
      <c r="D343" s="79" t="s">
        <v>2</v>
      </c>
      <c r="E343" s="80" t="s">
        <v>3</v>
      </c>
      <c r="F343" s="80" t="s">
        <v>4</v>
      </c>
      <c r="G343" s="80" t="s">
        <v>5</v>
      </c>
      <c r="H343" s="7" t="s">
        <v>6</v>
      </c>
    </row>
    <row r="344" spans="1:8" x14ac:dyDescent="0.2">
      <c r="A344" s="82">
        <f>A334+1</f>
        <v>214</v>
      </c>
      <c r="B344" s="276">
        <v>5137</v>
      </c>
      <c r="C344" s="277">
        <v>3111</v>
      </c>
      <c r="D344" s="278" t="s">
        <v>181</v>
      </c>
      <c r="E344" s="298">
        <v>0</v>
      </c>
      <c r="F344" s="298">
        <v>0</v>
      </c>
      <c r="G344" s="298">
        <v>0</v>
      </c>
      <c r="H344" s="155">
        <f>IF(F344=0,0,G344/F344)</f>
        <v>0</v>
      </c>
    </row>
    <row r="345" spans="1:8" x14ac:dyDescent="0.2">
      <c r="A345" s="82">
        <f>A344+1</f>
        <v>215</v>
      </c>
      <c r="B345" s="292">
        <v>5169</v>
      </c>
      <c r="C345" s="105">
        <v>3111</v>
      </c>
      <c r="D345" s="293" t="s">
        <v>235</v>
      </c>
      <c r="E345" s="294">
        <v>800</v>
      </c>
      <c r="F345" s="294">
        <v>800</v>
      </c>
      <c r="G345" s="294">
        <v>0</v>
      </c>
      <c r="H345" s="155">
        <f>IF(F345=0,0,G345/F345)</f>
        <v>0</v>
      </c>
    </row>
    <row r="346" spans="1:8" ht="13.5" thickBot="1" x14ac:dyDescent="0.25">
      <c r="A346" s="82">
        <f>A345+1</f>
        <v>216</v>
      </c>
      <c r="B346" s="214">
        <v>5171</v>
      </c>
      <c r="C346" s="215">
        <v>3111</v>
      </c>
      <c r="D346" s="162" t="s">
        <v>236</v>
      </c>
      <c r="E346" s="163">
        <v>0</v>
      </c>
      <c r="F346" s="163">
        <v>0</v>
      </c>
      <c r="G346" s="163">
        <v>0</v>
      </c>
      <c r="H346" s="155">
        <f>IF(F346=0,0,G346/F346)</f>
        <v>0</v>
      </c>
    </row>
    <row r="347" spans="1:8" ht="13.5" thickBot="1" x14ac:dyDescent="0.25">
      <c r="A347" s="82">
        <f>A346+1</f>
        <v>217</v>
      </c>
      <c r="B347" s="105"/>
      <c r="C347" s="105"/>
      <c r="D347" s="134" t="s">
        <v>237</v>
      </c>
      <c r="E347" s="108">
        <f>SUM(E344:E346)</f>
        <v>800</v>
      </c>
      <c r="F347" s="108">
        <f>SUM(F344:F346)</f>
        <v>800</v>
      </c>
      <c r="G347" s="108">
        <f>SUM(G344:G346)</f>
        <v>0</v>
      </c>
      <c r="H347" s="109">
        <f t="shared" ref="H347:H378" si="25">IF(F347=0,0,G347/F347)</f>
        <v>0</v>
      </c>
    </row>
    <row r="348" spans="1:8" x14ac:dyDescent="0.2">
      <c r="A348" s="82">
        <f>A347+1</f>
        <v>218</v>
      </c>
      <c r="B348" s="126">
        <v>5137</v>
      </c>
      <c r="C348" s="129">
        <v>3421</v>
      </c>
      <c r="D348" s="361" t="s">
        <v>181</v>
      </c>
      <c r="E348" s="298">
        <v>0</v>
      </c>
      <c r="F348" s="298">
        <v>0</v>
      </c>
      <c r="G348" s="298">
        <v>0</v>
      </c>
      <c r="H348" s="155">
        <f>IF(F348=0,0,G348/F348)</f>
        <v>0</v>
      </c>
    </row>
    <row r="349" spans="1:8" x14ac:dyDescent="0.2">
      <c r="A349" s="82">
        <f>A348+1</f>
        <v>219</v>
      </c>
      <c r="B349" s="292">
        <v>5169</v>
      </c>
      <c r="C349" s="105">
        <v>3421</v>
      </c>
      <c r="D349" s="371" t="s">
        <v>238</v>
      </c>
      <c r="E349" s="289">
        <v>400</v>
      </c>
      <c r="F349" s="289">
        <v>400</v>
      </c>
      <c r="G349" s="289">
        <v>0</v>
      </c>
      <c r="H349" s="155">
        <f>IF(F349=0,0,G349/F349)</f>
        <v>0</v>
      </c>
    </row>
    <row r="350" spans="1:8" ht="13.5" thickBot="1" x14ac:dyDescent="0.25">
      <c r="A350" s="82">
        <f t="shared" ref="A350:A380" si="26">A349+1</f>
        <v>220</v>
      </c>
      <c r="B350" s="214">
        <v>5171</v>
      </c>
      <c r="C350" s="372">
        <v>3421</v>
      </c>
      <c r="D350" s="337" t="s">
        <v>239</v>
      </c>
      <c r="E350" s="230">
        <v>0</v>
      </c>
      <c r="F350" s="230">
        <v>0</v>
      </c>
      <c r="G350" s="230">
        <v>0</v>
      </c>
      <c r="H350" s="155">
        <f>IF(F350=0,0,G350/F350)</f>
        <v>0</v>
      </c>
    </row>
    <row r="351" spans="1:8" ht="13.5" thickBot="1" x14ac:dyDescent="0.25">
      <c r="A351" s="82">
        <f t="shared" si="26"/>
        <v>221</v>
      </c>
      <c r="B351" s="105"/>
      <c r="C351" s="105"/>
      <c r="D351" s="134" t="s">
        <v>240</v>
      </c>
      <c r="E351" s="108">
        <f>SUM(E348:E350)</f>
        <v>400</v>
      </c>
      <c r="F351" s="108">
        <f>SUM(F348:F350)</f>
        <v>400</v>
      </c>
      <c r="G351" s="108">
        <f>SUM(G348:G350)</f>
        <v>0</v>
      </c>
      <c r="H351" s="109">
        <f t="shared" si="25"/>
        <v>0</v>
      </c>
    </row>
    <row r="352" spans="1:8" x14ac:dyDescent="0.2">
      <c r="A352" s="82">
        <f t="shared" si="26"/>
        <v>222</v>
      </c>
      <c r="B352" s="126">
        <v>5137</v>
      </c>
      <c r="C352" s="129">
        <v>3429</v>
      </c>
      <c r="D352" s="299" t="s">
        <v>181</v>
      </c>
      <c r="E352" s="373">
        <v>0</v>
      </c>
      <c r="F352" s="373">
        <v>0</v>
      </c>
      <c r="G352" s="373">
        <v>0</v>
      </c>
      <c r="H352" s="155">
        <f t="shared" si="25"/>
        <v>0</v>
      </c>
    </row>
    <row r="353" spans="1:8" x14ac:dyDescent="0.2">
      <c r="A353" s="82">
        <f t="shared" si="26"/>
        <v>223</v>
      </c>
      <c r="B353" s="98">
        <v>5169</v>
      </c>
      <c r="C353" s="91">
        <v>3429</v>
      </c>
      <c r="D353" s="295" t="s">
        <v>178</v>
      </c>
      <c r="E353" s="325">
        <v>0</v>
      </c>
      <c r="F353" s="325">
        <v>0</v>
      </c>
      <c r="G353" s="325">
        <v>0</v>
      </c>
      <c r="H353" s="155">
        <f t="shared" si="25"/>
        <v>0</v>
      </c>
    </row>
    <row r="354" spans="1:8" ht="13.5" thickBot="1" x14ac:dyDescent="0.25">
      <c r="A354" s="82">
        <f t="shared" si="26"/>
        <v>224</v>
      </c>
      <c r="B354" s="214">
        <v>5171</v>
      </c>
      <c r="C354" s="215">
        <v>3429</v>
      </c>
      <c r="D354" s="374" t="s">
        <v>241</v>
      </c>
      <c r="E354" s="375">
        <v>0</v>
      </c>
      <c r="F354" s="375">
        <v>0</v>
      </c>
      <c r="G354" s="375">
        <v>0</v>
      </c>
      <c r="H354" s="155">
        <f t="shared" si="25"/>
        <v>0</v>
      </c>
    </row>
    <row r="355" spans="1:8" ht="13.5" thickBot="1" x14ac:dyDescent="0.25">
      <c r="A355" s="82">
        <f t="shared" si="26"/>
        <v>225</v>
      </c>
      <c r="B355" s="105"/>
      <c r="C355" s="105"/>
      <c r="D355" s="134" t="s">
        <v>242</v>
      </c>
      <c r="E355" s="108">
        <f>SUM(E352:E354)</f>
        <v>0</v>
      </c>
      <c r="F355" s="108">
        <f>SUM(F352:F354)</f>
        <v>0</v>
      </c>
      <c r="G355" s="108">
        <f>SUM(G352:G354)</f>
        <v>0</v>
      </c>
      <c r="H355" s="109">
        <f t="shared" si="25"/>
        <v>0</v>
      </c>
    </row>
    <row r="356" spans="1:8" x14ac:dyDescent="0.2">
      <c r="A356" s="82">
        <f t="shared" si="26"/>
        <v>226</v>
      </c>
      <c r="B356" s="376">
        <v>5164</v>
      </c>
      <c r="C356" s="301">
        <v>3639</v>
      </c>
      <c r="D356" s="377" t="s">
        <v>243</v>
      </c>
      <c r="E356" s="154">
        <v>120</v>
      </c>
      <c r="F356" s="154">
        <v>120</v>
      </c>
      <c r="G356" s="154">
        <v>15</v>
      </c>
      <c r="H356" s="155">
        <f t="shared" si="25"/>
        <v>0.125</v>
      </c>
    </row>
    <row r="357" spans="1:8" ht="13.5" thickBot="1" x14ac:dyDescent="0.25">
      <c r="A357" s="82">
        <f t="shared" si="26"/>
        <v>227</v>
      </c>
      <c r="B357" s="378">
        <v>5169</v>
      </c>
      <c r="C357" s="304">
        <v>3639</v>
      </c>
      <c r="D357" s="379" t="s">
        <v>244</v>
      </c>
      <c r="E357" s="171">
        <v>30</v>
      </c>
      <c r="F357" s="171">
        <v>30</v>
      </c>
      <c r="G357" s="171">
        <v>8</v>
      </c>
      <c r="H357" s="147">
        <f t="shared" si="25"/>
        <v>0.26666666666666666</v>
      </c>
    </row>
    <row r="358" spans="1:8" ht="13.5" thickBot="1" x14ac:dyDescent="0.25">
      <c r="A358" s="82">
        <f t="shared" si="26"/>
        <v>228</v>
      </c>
      <c r="B358" s="202"/>
      <c r="C358" s="202"/>
      <c r="D358" s="174" t="s">
        <v>245</v>
      </c>
      <c r="E358" s="175">
        <f>SUM(E356:E357)</f>
        <v>150</v>
      </c>
      <c r="F358" s="175">
        <f>SUM(F356:F357)</f>
        <v>150</v>
      </c>
      <c r="G358" s="175">
        <f>SUM(G356:G357)</f>
        <v>23</v>
      </c>
      <c r="H358" s="380">
        <f t="shared" si="25"/>
        <v>0.15333333333333332</v>
      </c>
    </row>
    <row r="359" spans="1:8" ht="13.5" thickBot="1" x14ac:dyDescent="0.25">
      <c r="A359" s="82">
        <f t="shared" si="26"/>
        <v>229</v>
      </c>
      <c r="B359" s="179">
        <v>5169</v>
      </c>
      <c r="C359" s="180">
        <v>3721</v>
      </c>
      <c r="D359" s="180" t="s">
        <v>246</v>
      </c>
      <c r="E359" s="180">
        <v>210</v>
      </c>
      <c r="F359" s="180">
        <v>210</v>
      </c>
      <c r="G359" s="180">
        <v>48</v>
      </c>
      <c r="H359" s="209">
        <f t="shared" si="25"/>
        <v>0.22857142857142856</v>
      </c>
    </row>
    <row r="360" spans="1:8" ht="13.5" thickBot="1" x14ac:dyDescent="0.25">
      <c r="A360" s="82">
        <f t="shared" si="26"/>
        <v>230</v>
      </c>
      <c r="B360" s="202"/>
      <c r="C360" s="202"/>
      <c r="D360" s="174" t="s">
        <v>247</v>
      </c>
      <c r="E360" s="175">
        <f>SUM(E359:E359)</f>
        <v>210</v>
      </c>
      <c r="F360" s="175">
        <f>SUM(F359:F359)</f>
        <v>210</v>
      </c>
      <c r="G360" s="175">
        <f>SUM(G359:G359)</f>
        <v>48</v>
      </c>
      <c r="H360" s="380">
        <f t="shared" si="25"/>
        <v>0.22857142857142856</v>
      </c>
    </row>
    <row r="361" spans="1:8" x14ac:dyDescent="0.2">
      <c r="A361" s="82">
        <f t="shared" si="26"/>
        <v>231</v>
      </c>
      <c r="B361" s="110">
        <v>5137</v>
      </c>
      <c r="C361" s="151">
        <v>3722</v>
      </c>
      <c r="D361" s="151" t="s">
        <v>248</v>
      </c>
      <c r="E361" s="151">
        <v>0</v>
      </c>
      <c r="F361" s="151">
        <v>0</v>
      </c>
      <c r="G361" s="151">
        <v>0</v>
      </c>
      <c r="H361" s="113">
        <f t="shared" si="25"/>
        <v>0</v>
      </c>
    </row>
    <row r="362" spans="1:8" x14ac:dyDescent="0.2">
      <c r="A362" s="82">
        <f t="shared" si="26"/>
        <v>232</v>
      </c>
      <c r="B362" s="256">
        <v>5139</v>
      </c>
      <c r="C362" s="257">
        <v>3722</v>
      </c>
      <c r="D362" s="115" t="s">
        <v>249</v>
      </c>
      <c r="E362" s="257">
        <v>50</v>
      </c>
      <c r="F362" s="257">
        <v>50</v>
      </c>
      <c r="G362" s="257">
        <v>0</v>
      </c>
      <c r="H362" s="97">
        <f t="shared" si="25"/>
        <v>0</v>
      </c>
    </row>
    <row r="363" spans="1:8" x14ac:dyDescent="0.2">
      <c r="A363" s="82">
        <f t="shared" si="26"/>
        <v>233</v>
      </c>
      <c r="B363" s="256">
        <v>5169</v>
      </c>
      <c r="C363" s="257">
        <v>3722</v>
      </c>
      <c r="D363" s="257" t="s">
        <v>250</v>
      </c>
      <c r="E363" s="257">
        <v>5000</v>
      </c>
      <c r="F363" s="257">
        <v>5000</v>
      </c>
      <c r="G363" s="257">
        <v>759</v>
      </c>
      <c r="H363" s="218">
        <f>IF(F363=0,0,G363/F363)</f>
        <v>0.15179999999999999</v>
      </c>
    </row>
    <row r="364" spans="1:8" ht="13.5" thickBot="1" x14ac:dyDescent="0.25">
      <c r="A364" s="82">
        <f t="shared" si="26"/>
        <v>234</v>
      </c>
      <c r="B364" s="170">
        <v>5171</v>
      </c>
      <c r="C364" s="171">
        <v>3722</v>
      </c>
      <c r="D364" s="257" t="s">
        <v>251</v>
      </c>
      <c r="E364" s="257">
        <v>20</v>
      </c>
      <c r="F364" s="257">
        <v>20</v>
      </c>
      <c r="G364" s="257">
        <v>0</v>
      </c>
      <c r="H364" s="381">
        <f t="shared" si="25"/>
        <v>0</v>
      </c>
    </row>
    <row r="365" spans="1:8" ht="13.5" thickBot="1" x14ac:dyDescent="0.25">
      <c r="A365" s="82">
        <f t="shared" si="26"/>
        <v>235</v>
      </c>
      <c r="B365" s="58"/>
      <c r="C365" s="58"/>
      <c r="D365" s="174" t="s">
        <v>252</v>
      </c>
      <c r="E365" s="175">
        <f>SUM(E361:E364)</f>
        <v>5070</v>
      </c>
      <c r="F365" s="175">
        <f>SUM(F361:F364)</f>
        <v>5070</v>
      </c>
      <c r="G365" s="175">
        <f>SUM(G361:G364)</f>
        <v>759</v>
      </c>
      <c r="H365" s="109">
        <f t="shared" si="25"/>
        <v>0.14970414201183432</v>
      </c>
    </row>
    <row r="366" spans="1:8" ht="13.5" thickBot="1" x14ac:dyDescent="0.25">
      <c r="A366" s="82">
        <f t="shared" si="26"/>
        <v>236</v>
      </c>
      <c r="B366" s="179">
        <v>5169</v>
      </c>
      <c r="C366" s="180">
        <v>3723</v>
      </c>
      <c r="D366" s="180" t="s">
        <v>253</v>
      </c>
      <c r="E366" s="180">
        <v>180</v>
      </c>
      <c r="F366" s="180">
        <v>180</v>
      </c>
      <c r="G366" s="180">
        <v>60</v>
      </c>
      <c r="H366" s="209">
        <f>IF(F366=0,0,G366/F366)</f>
        <v>0.33333333333333331</v>
      </c>
    </row>
    <row r="367" spans="1:8" ht="13.5" thickBot="1" x14ac:dyDescent="0.25">
      <c r="A367" s="82">
        <f t="shared" si="26"/>
        <v>237</v>
      </c>
      <c r="B367" s="58"/>
      <c r="C367" s="58"/>
      <c r="D367" s="382" t="s">
        <v>254</v>
      </c>
      <c r="E367" s="383">
        <f>SUM(E366)</f>
        <v>180</v>
      </c>
      <c r="F367" s="383">
        <f>SUM(F366)</f>
        <v>180</v>
      </c>
      <c r="G367" s="383">
        <f>SUM(G366)</f>
        <v>60</v>
      </c>
      <c r="H367" s="109">
        <f t="shared" si="25"/>
        <v>0.33333333333333331</v>
      </c>
    </row>
    <row r="368" spans="1:8" ht="13.5" thickBot="1" x14ac:dyDescent="0.25">
      <c r="A368" s="82">
        <f t="shared" si="26"/>
        <v>238</v>
      </c>
      <c r="B368" s="179">
        <v>5169</v>
      </c>
      <c r="C368" s="180">
        <v>3725</v>
      </c>
      <c r="D368" s="180" t="s">
        <v>255</v>
      </c>
      <c r="E368" s="180">
        <v>8000</v>
      </c>
      <c r="F368" s="180">
        <v>8000</v>
      </c>
      <c r="G368" s="180">
        <v>1959</v>
      </c>
      <c r="H368" s="209">
        <f>IF(F368=0,0,G368/F368)</f>
        <v>0.24487500000000001</v>
      </c>
    </row>
    <row r="369" spans="1:8" ht="13.5" thickBot="1" x14ac:dyDescent="0.25">
      <c r="A369" s="82">
        <f t="shared" si="26"/>
        <v>239</v>
      </c>
      <c r="B369" s="202"/>
      <c r="C369" s="202"/>
      <c r="D369" s="134" t="s">
        <v>252</v>
      </c>
      <c r="E369" s="135">
        <f>SUM(E368)</f>
        <v>8000</v>
      </c>
      <c r="F369" s="135">
        <f>SUM(F368)</f>
        <v>8000</v>
      </c>
      <c r="G369" s="135">
        <f>SUM(G368)</f>
        <v>1959</v>
      </c>
      <c r="H369" s="109">
        <f t="shared" si="25"/>
        <v>0.24487500000000001</v>
      </c>
    </row>
    <row r="370" spans="1:8" x14ac:dyDescent="0.2">
      <c r="A370" s="82">
        <f>A369+1</f>
        <v>240</v>
      </c>
      <c r="B370" s="110">
        <v>5137</v>
      </c>
      <c r="C370" s="151">
        <v>3745</v>
      </c>
      <c r="D370" s="151" t="s">
        <v>159</v>
      </c>
      <c r="E370" s="151">
        <v>150</v>
      </c>
      <c r="F370" s="151">
        <v>150</v>
      </c>
      <c r="G370" s="151">
        <v>0</v>
      </c>
      <c r="H370" s="113">
        <f>IF(F370=0,0,G370/F370)</f>
        <v>0</v>
      </c>
    </row>
    <row r="371" spans="1:8" x14ac:dyDescent="0.2">
      <c r="A371" s="82">
        <f t="shared" si="26"/>
        <v>241</v>
      </c>
      <c r="B371" s="256">
        <v>5139</v>
      </c>
      <c r="C371" s="257">
        <v>3745</v>
      </c>
      <c r="D371" s="257" t="s">
        <v>80</v>
      </c>
      <c r="E371" s="257">
        <v>500</v>
      </c>
      <c r="F371" s="257">
        <v>500</v>
      </c>
      <c r="G371" s="257">
        <v>0</v>
      </c>
      <c r="H371" s="218">
        <f t="shared" si="25"/>
        <v>0</v>
      </c>
    </row>
    <row r="372" spans="1:8" x14ac:dyDescent="0.2">
      <c r="A372" s="82">
        <f t="shared" si="26"/>
        <v>242</v>
      </c>
      <c r="B372" s="116">
        <v>5151</v>
      </c>
      <c r="C372" s="117">
        <v>3745</v>
      </c>
      <c r="D372" s="117" t="s">
        <v>256</v>
      </c>
      <c r="E372" s="117">
        <v>50</v>
      </c>
      <c r="F372" s="117">
        <v>50</v>
      </c>
      <c r="G372" s="117">
        <v>15</v>
      </c>
      <c r="H372" s="92">
        <f t="shared" si="25"/>
        <v>0.3</v>
      </c>
    </row>
    <row r="373" spans="1:8" x14ac:dyDescent="0.2">
      <c r="A373" s="82">
        <f t="shared" si="26"/>
        <v>243</v>
      </c>
      <c r="B373" s="116">
        <v>5154</v>
      </c>
      <c r="C373" s="117">
        <v>3745</v>
      </c>
      <c r="D373" s="117" t="s">
        <v>166</v>
      </c>
      <c r="E373" s="117">
        <v>30</v>
      </c>
      <c r="F373" s="117">
        <v>30</v>
      </c>
      <c r="G373" s="117">
        <v>17</v>
      </c>
      <c r="H373" s="92">
        <f t="shared" si="25"/>
        <v>0.56666666666666665</v>
      </c>
    </row>
    <row r="374" spans="1:8" x14ac:dyDescent="0.2">
      <c r="A374" s="82">
        <f t="shared" si="26"/>
        <v>244</v>
      </c>
      <c r="B374" s="116">
        <v>5161</v>
      </c>
      <c r="C374" s="117">
        <v>3745</v>
      </c>
      <c r="D374" s="117" t="s">
        <v>257</v>
      </c>
      <c r="E374" s="117">
        <v>5</v>
      </c>
      <c r="F374" s="117">
        <v>5</v>
      </c>
      <c r="G374" s="117">
        <v>1</v>
      </c>
      <c r="H374" s="92">
        <f t="shared" si="25"/>
        <v>0.2</v>
      </c>
    </row>
    <row r="375" spans="1:8" x14ac:dyDescent="0.2">
      <c r="A375" s="82">
        <f t="shared" si="26"/>
        <v>245</v>
      </c>
      <c r="B375" s="195">
        <v>5164</v>
      </c>
      <c r="C375" s="154">
        <v>3745</v>
      </c>
      <c r="D375" s="154" t="s">
        <v>258</v>
      </c>
      <c r="E375" s="154">
        <v>15</v>
      </c>
      <c r="F375" s="154">
        <v>15</v>
      </c>
      <c r="G375" s="154">
        <v>0</v>
      </c>
      <c r="H375" s="155">
        <f t="shared" si="25"/>
        <v>0</v>
      </c>
    </row>
    <row r="376" spans="1:8" x14ac:dyDescent="0.2">
      <c r="A376" s="82">
        <f t="shared" si="26"/>
        <v>246</v>
      </c>
      <c r="B376" s="116">
        <v>5166</v>
      </c>
      <c r="C376" s="117">
        <v>3745</v>
      </c>
      <c r="D376" s="117" t="s">
        <v>259</v>
      </c>
      <c r="E376" s="117">
        <v>30</v>
      </c>
      <c r="F376" s="117">
        <v>30</v>
      </c>
      <c r="G376" s="117">
        <v>0</v>
      </c>
      <c r="H376" s="92">
        <f t="shared" si="25"/>
        <v>0</v>
      </c>
    </row>
    <row r="377" spans="1:8" x14ac:dyDescent="0.2">
      <c r="A377" s="82">
        <f t="shared" si="26"/>
        <v>247</v>
      </c>
      <c r="B377" s="256">
        <v>5169</v>
      </c>
      <c r="C377" s="257">
        <v>3745</v>
      </c>
      <c r="D377" s="257" t="s">
        <v>260</v>
      </c>
      <c r="E377" s="257">
        <v>11800</v>
      </c>
      <c r="F377" s="257">
        <v>11800</v>
      </c>
      <c r="G377" s="257">
        <v>94</v>
      </c>
      <c r="H377" s="218">
        <f t="shared" si="25"/>
        <v>7.9661016949152536E-3</v>
      </c>
    </row>
    <row r="378" spans="1:8" ht="13.5" thickBot="1" x14ac:dyDescent="0.25">
      <c r="A378" s="82">
        <f t="shared" si="26"/>
        <v>248</v>
      </c>
      <c r="B378" s="170">
        <v>5171</v>
      </c>
      <c r="C378" s="171">
        <v>3745</v>
      </c>
      <c r="D378" s="171" t="s">
        <v>261</v>
      </c>
      <c r="E378" s="171">
        <v>400</v>
      </c>
      <c r="F378" s="171">
        <v>400</v>
      </c>
      <c r="G378" s="171">
        <v>2</v>
      </c>
      <c r="H378" s="147">
        <f t="shared" si="25"/>
        <v>5.0000000000000001E-3</v>
      </c>
    </row>
    <row r="379" spans="1:8" ht="13.5" thickBot="1" x14ac:dyDescent="0.25">
      <c r="A379" s="82">
        <f t="shared" si="26"/>
        <v>249</v>
      </c>
      <c r="B379" s="202"/>
      <c r="C379" s="202"/>
      <c r="D379" s="134" t="s">
        <v>262</v>
      </c>
      <c r="E379" s="135">
        <f>SUM(E370:E378)</f>
        <v>12980</v>
      </c>
      <c r="F379" s="135">
        <f>SUM(F370:F378)</f>
        <v>12980</v>
      </c>
      <c r="G379" s="135">
        <f>SUM(G370:G378)</f>
        <v>129</v>
      </c>
      <c r="H379" s="109">
        <f>IF(F379=0,0,G379/F379)</f>
        <v>9.9383667180277351E-3</v>
      </c>
    </row>
    <row r="380" spans="1:8" ht="13.5" thickBot="1" x14ac:dyDescent="0.25">
      <c r="A380" s="82">
        <f t="shared" si="26"/>
        <v>250</v>
      </c>
      <c r="B380" s="58"/>
      <c r="C380" s="58"/>
      <c r="D380" s="156" t="s">
        <v>51</v>
      </c>
      <c r="E380" s="175">
        <f>SUM(E347+E351+E355+E358+E360+E365+E367+E369+E379)</f>
        <v>27790</v>
      </c>
      <c r="F380" s="175">
        <f>SUM(F347+F351+F355+F358+F360+F365+F367+F369+F379)</f>
        <v>27790</v>
      </c>
      <c r="G380" s="175">
        <f>SUM(G347+G351+G355+G358+G360+G365+G367+G369+G379)</f>
        <v>2978</v>
      </c>
      <c r="H380" s="380">
        <f>IF(F380=0,0,G380/F380)</f>
        <v>0.10716084922634041</v>
      </c>
    </row>
    <row r="381" spans="1:8" ht="9" customHeight="1" thickBot="1" x14ac:dyDescent="0.25">
      <c r="A381" s="82"/>
      <c r="B381" s="63"/>
      <c r="C381" s="123"/>
      <c r="D381" s="64"/>
      <c r="E381" s="64"/>
      <c r="F381" s="64"/>
      <c r="G381" s="65"/>
      <c r="H381" s="312"/>
    </row>
    <row r="382" spans="1:8" ht="13.5" thickBot="1" x14ac:dyDescent="0.25">
      <c r="A382" s="82"/>
      <c r="B382" s="67"/>
      <c r="C382" s="313" t="s">
        <v>183</v>
      </c>
      <c r="D382" s="314"/>
      <c r="E382" s="69"/>
      <c r="F382" s="69"/>
      <c r="G382" s="70"/>
      <c r="H382" s="315"/>
    </row>
    <row r="383" spans="1:8" ht="8.25" customHeight="1" thickBot="1" x14ac:dyDescent="0.25">
      <c r="A383" s="82"/>
      <c r="B383" s="72"/>
      <c r="C383" s="316"/>
      <c r="D383" s="73"/>
      <c r="E383" s="73"/>
      <c r="F383" s="73"/>
      <c r="G383" s="74"/>
      <c r="H383" s="317"/>
    </row>
    <row r="384" spans="1:8" ht="13.5" thickBot="1" x14ac:dyDescent="0.25">
      <c r="A384" s="82"/>
      <c r="B384" s="77" t="s">
        <v>34</v>
      </c>
      <c r="C384" s="78" t="s">
        <v>1</v>
      </c>
      <c r="D384" s="384" t="s">
        <v>2</v>
      </c>
      <c r="E384" s="80" t="s">
        <v>3</v>
      </c>
      <c r="F384" s="80" t="s">
        <v>4</v>
      </c>
      <c r="G384" s="80" t="s">
        <v>5</v>
      </c>
      <c r="H384" s="7" t="s">
        <v>6</v>
      </c>
    </row>
    <row r="385" spans="1:8" ht="13.5" thickBot="1" x14ac:dyDescent="0.25">
      <c r="A385" s="82">
        <f>A380+1</f>
        <v>251</v>
      </c>
      <c r="B385" s="214">
        <v>6121</v>
      </c>
      <c r="C385" s="372">
        <v>3421</v>
      </c>
      <c r="D385" s="385" t="s">
        <v>263</v>
      </c>
      <c r="E385" s="215">
        <v>0</v>
      </c>
      <c r="F385" s="215">
        <v>0</v>
      </c>
      <c r="G385" s="215">
        <v>0</v>
      </c>
      <c r="H385" s="147">
        <f>IF(F385=0,0,G385/F385)</f>
        <v>0</v>
      </c>
    </row>
    <row r="386" spans="1:8" ht="14.25" thickBot="1" x14ac:dyDescent="0.3">
      <c r="A386" s="82">
        <f>A385+1</f>
        <v>252</v>
      </c>
      <c r="B386" s="173"/>
      <c r="C386" s="173"/>
      <c r="D386" s="120" t="s">
        <v>264</v>
      </c>
      <c r="E386" s="135">
        <f>SUM(E385:E385)</f>
        <v>0</v>
      </c>
      <c r="F386" s="135">
        <f>SUM(F385:F385)</f>
        <v>0</v>
      </c>
      <c r="G386" s="135">
        <f>SUM(G385:G385)</f>
        <v>0</v>
      </c>
      <c r="H386" s="109">
        <f>IF(F386=0,0,G386/F386)</f>
        <v>0</v>
      </c>
    </row>
    <row r="387" spans="1:8" ht="13.5" customHeight="1" x14ac:dyDescent="0.25">
      <c r="A387" s="82"/>
      <c r="B387" s="173"/>
      <c r="C387" s="173"/>
      <c r="D387" s="202"/>
      <c r="E387" s="173"/>
      <c r="F387" s="173"/>
      <c r="G387" s="173"/>
      <c r="H387" s="136"/>
    </row>
    <row r="388" spans="1:8" ht="13.5" customHeight="1" x14ac:dyDescent="0.25">
      <c r="A388" s="82"/>
      <c r="B388" s="173"/>
      <c r="C388" s="173"/>
      <c r="D388" s="202"/>
      <c r="E388" s="173"/>
      <c r="F388" s="173"/>
      <c r="G388" s="173"/>
      <c r="H388" s="136"/>
    </row>
    <row r="389" spans="1:8" ht="13.5" customHeight="1" x14ac:dyDescent="0.25">
      <c r="A389" s="82"/>
      <c r="B389" s="173"/>
      <c r="C389" s="173"/>
      <c r="D389" s="202"/>
      <c r="E389" s="173"/>
      <c r="F389" s="173"/>
      <c r="G389" s="173"/>
      <c r="H389" s="136"/>
    </row>
    <row r="390" spans="1:8" ht="13.5" customHeight="1" x14ac:dyDescent="0.25">
      <c r="A390" s="82"/>
      <c r="B390" s="173"/>
      <c r="C390" s="173"/>
      <c r="D390" s="202"/>
      <c r="E390" s="173"/>
      <c r="F390" s="173"/>
      <c r="G390" s="173"/>
      <c r="H390" s="136"/>
    </row>
    <row r="391" spans="1:8" ht="13.5" customHeight="1" x14ac:dyDescent="0.25">
      <c r="A391" s="82"/>
      <c r="B391" s="173"/>
      <c r="C391" s="173"/>
      <c r="D391" s="202"/>
      <c r="E391" s="173"/>
      <c r="F391" s="173"/>
      <c r="G391" s="173"/>
      <c r="H391" s="136"/>
    </row>
    <row r="392" spans="1:8" ht="13.5" customHeight="1" x14ac:dyDescent="0.25">
      <c r="A392" s="82"/>
      <c r="B392" s="173"/>
      <c r="C392" s="173"/>
      <c r="D392" s="202"/>
      <c r="E392" s="173"/>
      <c r="F392" s="173"/>
      <c r="G392" s="173"/>
      <c r="H392" s="136"/>
    </row>
    <row r="393" spans="1:8" ht="13.5" customHeight="1" x14ac:dyDescent="0.25">
      <c r="A393" s="82"/>
      <c r="B393" s="173"/>
      <c r="C393" s="173"/>
      <c r="D393" s="202"/>
      <c r="E393" s="173"/>
      <c r="F393" s="173"/>
      <c r="G393" s="173"/>
      <c r="H393" s="136"/>
    </row>
    <row r="394" spans="1:8" ht="13.5" customHeight="1" x14ac:dyDescent="0.25">
      <c r="A394" s="82"/>
      <c r="B394" s="173"/>
      <c r="C394" s="173"/>
      <c r="D394" s="202"/>
      <c r="E394" s="173"/>
      <c r="F394" s="173"/>
      <c r="G394" s="173"/>
      <c r="H394" s="136"/>
    </row>
    <row r="395" spans="1:8" ht="13.5" customHeight="1" x14ac:dyDescent="0.25">
      <c r="A395" s="82"/>
      <c r="B395" s="173"/>
      <c r="C395" s="173"/>
      <c r="D395" s="202"/>
      <c r="E395" s="173"/>
      <c r="F395" s="173"/>
      <c r="G395" s="173"/>
      <c r="H395" s="136"/>
    </row>
    <row r="396" spans="1:8" ht="13.5" customHeight="1" x14ac:dyDescent="0.3">
      <c r="A396" s="82"/>
      <c r="B396" s="60" t="s">
        <v>265</v>
      </c>
      <c r="C396" s="173"/>
      <c r="D396" s="202"/>
      <c r="E396" s="173"/>
      <c r="F396" s="173"/>
      <c r="G396" s="173"/>
      <c r="H396" s="136"/>
    </row>
    <row r="397" spans="1:8" ht="15.75" x14ac:dyDescent="0.25">
      <c r="A397" s="82"/>
      <c r="B397" s="61" t="s">
        <v>266</v>
      </c>
      <c r="C397" s="62"/>
      <c r="D397" s="62"/>
      <c r="E397" s="62"/>
      <c r="F397" s="59"/>
      <c r="G397" s="59"/>
      <c r="H397" s="59"/>
    </row>
    <row r="398" spans="1:8" ht="9.75" customHeight="1" thickBot="1" x14ac:dyDescent="0.25">
      <c r="A398" s="82"/>
      <c r="B398" s="59"/>
      <c r="C398" s="59"/>
      <c r="D398" s="59"/>
      <c r="E398" s="59"/>
      <c r="F398" s="59"/>
      <c r="G398" s="59"/>
      <c r="H398" s="59"/>
    </row>
    <row r="399" spans="1:8" ht="10.5" customHeight="1" thickBot="1" x14ac:dyDescent="0.25">
      <c r="A399" s="82"/>
      <c r="B399" s="63"/>
      <c r="C399" s="64"/>
      <c r="D399" s="64"/>
      <c r="E399" s="64"/>
      <c r="F399" s="64"/>
      <c r="G399" s="65"/>
      <c r="H399" s="66"/>
    </row>
    <row r="400" spans="1:8" ht="13.5" thickBot="1" x14ac:dyDescent="0.25">
      <c r="A400" s="82"/>
      <c r="B400" s="67"/>
      <c r="C400" s="362" t="s">
        <v>75</v>
      </c>
      <c r="D400" s="159"/>
      <c r="E400" s="69" t="s">
        <v>131</v>
      </c>
      <c r="F400" s="69"/>
      <c r="G400" s="70"/>
      <c r="H400" s="71"/>
    </row>
    <row r="401" spans="1:8" ht="13.5" thickBot="1" x14ac:dyDescent="0.25">
      <c r="A401" s="82"/>
      <c r="B401" s="72"/>
      <c r="C401" s="73"/>
      <c r="D401" s="73"/>
      <c r="E401" s="73"/>
      <c r="F401" s="73"/>
      <c r="G401" s="74"/>
      <c r="H401" s="75"/>
    </row>
    <row r="402" spans="1:8" ht="13.5" thickBot="1" x14ac:dyDescent="0.25">
      <c r="A402" s="82"/>
      <c r="B402" s="77" t="s">
        <v>34</v>
      </c>
      <c r="C402" s="78" t="s">
        <v>1</v>
      </c>
      <c r="D402" s="79" t="s">
        <v>2</v>
      </c>
      <c r="E402" s="80" t="s">
        <v>3</v>
      </c>
      <c r="F402" s="80" t="s">
        <v>4</v>
      </c>
      <c r="G402" s="80" t="s">
        <v>5</v>
      </c>
      <c r="H402" s="7" t="s">
        <v>6</v>
      </c>
    </row>
    <row r="403" spans="1:8" x14ac:dyDescent="0.2">
      <c r="A403" s="82">
        <f>A386+1</f>
        <v>253</v>
      </c>
      <c r="B403" s="110">
        <v>5139</v>
      </c>
      <c r="C403" s="151">
        <v>3399</v>
      </c>
      <c r="D403" s="151" t="s">
        <v>80</v>
      </c>
      <c r="E403" s="151">
        <v>17</v>
      </c>
      <c r="F403" s="151">
        <v>17</v>
      </c>
      <c r="G403" s="151">
        <v>0</v>
      </c>
      <c r="H403" s="113">
        <f t="shared" ref="H403:H410" si="27">IF(F403=0,0,G403/F403)</f>
        <v>0</v>
      </c>
    </row>
    <row r="404" spans="1:8" x14ac:dyDescent="0.2">
      <c r="A404" s="82">
        <f>A403+1</f>
        <v>254</v>
      </c>
      <c r="B404" s="116">
        <v>5175</v>
      </c>
      <c r="C404" s="117">
        <v>3399</v>
      </c>
      <c r="D404" s="117" t="s">
        <v>267</v>
      </c>
      <c r="E404" s="117">
        <v>8</v>
      </c>
      <c r="F404" s="117">
        <v>8</v>
      </c>
      <c r="G404" s="117">
        <v>0</v>
      </c>
      <c r="H404" s="92">
        <f t="shared" si="27"/>
        <v>0</v>
      </c>
    </row>
    <row r="405" spans="1:8" x14ac:dyDescent="0.2">
      <c r="A405" s="82">
        <f t="shared" ref="A405:A410" si="28">A404+1</f>
        <v>255</v>
      </c>
      <c r="B405" s="116">
        <v>5179</v>
      </c>
      <c r="C405" s="117">
        <v>3399</v>
      </c>
      <c r="D405" s="117" t="s">
        <v>268</v>
      </c>
      <c r="E405" s="117">
        <v>45</v>
      </c>
      <c r="F405" s="117">
        <v>45</v>
      </c>
      <c r="G405" s="117">
        <v>17</v>
      </c>
      <c r="H405" s="92">
        <f t="shared" si="27"/>
        <v>0.37777777777777777</v>
      </c>
    </row>
    <row r="406" spans="1:8" ht="13.5" thickBot="1" x14ac:dyDescent="0.25">
      <c r="A406" s="82">
        <f t="shared" si="28"/>
        <v>256</v>
      </c>
      <c r="B406" s="170">
        <v>5194</v>
      </c>
      <c r="C406" s="171">
        <v>3399</v>
      </c>
      <c r="D406" s="171" t="s">
        <v>269</v>
      </c>
      <c r="E406" s="171">
        <v>120</v>
      </c>
      <c r="F406" s="171">
        <v>120</v>
      </c>
      <c r="G406" s="171">
        <v>10</v>
      </c>
      <c r="H406" s="147">
        <f t="shared" si="27"/>
        <v>8.3333333333333329E-2</v>
      </c>
    </row>
    <row r="407" spans="1:8" ht="14.25" thickBot="1" x14ac:dyDescent="0.3">
      <c r="A407" s="82">
        <f t="shared" si="28"/>
        <v>257</v>
      </c>
      <c r="B407" s="173"/>
      <c r="C407" s="173"/>
      <c r="D407" s="174" t="s">
        <v>270</v>
      </c>
      <c r="E407" s="175">
        <f>SUM(E403:E406)</f>
        <v>190</v>
      </c>
      <c r="F407" s="175">
        <f>SUM(F403:F406)</f>
        <v>190</v>
      </c>
      <c r="G407" s="175">
        <f>SUM(G403:G406)</f>
        <v>27</v>
      </c>
      <c r="H407" s="380">
        <f t="shared" si="27"/>
        <v>0.14210526315789473</v>
      </c>
    </row>
    <row r="408" spans="1:8" ht="13.5" thickBot="1" x14ac:dyDescent="0.25">
      <c r="A408" s="82">
        <f t="shared" si="28"/>
        <v>258</v>
      </c>
      <c r="B408" s="179">
        <v>5194</v>
      </c>
      <c r="C408" s="180">
        <v>3429</v>
      </c>
      <c r="D408" s="180" t="s">
        <v>269</v>
      </c>
      <c r="E408" s="180">
        <v>180</v>
      </c>
      <c r="F408" s="180">
        <v>180</v>
      </c>
      <c r="G408" s="180">
        <v>-19</v>
      </c>
      <c r="H408" s="209">
        <f t="shared" si="27"/>
        <v>-0.10555555555555556</v>
      </c>
    </row>
    <row r="409" spans="1:8" ht="14.25" thickBot="1" x14ac:dyDescent="0.3">
      <c r="A409" s="82">
        <f t="shared" si="28"/>
        <v>259</v>
      </c>
      <c r="B409" s="173"/>
      <c r="C409" s="173"/>
      <c r="D409" s="134" t="s">
        <v>271</v>
      </c>
      <c r="E409" s="135">
        <f>SUM(E408)</f>
        <v>180</v>
      </c>
      <c r="F409" s="135">
        <f>SUM(F408)</f>
        <v>180</v>
      </c>
      <c r="G409" s="135">
        <f>SUM(G408)</f>
        <v>-19</v>
      </c>
      <c r="H409" s="109">
        <f t="shared" si="27"/>
        <v>-0.10555555555555556</v>
      </c>
    </row>
    <row r="410" spans="1:8" ht="13.5" thickBot="1" x14ac:dyDescent="0.25">
      <c r="A410" s="82">
        <f t="shared" si="28"/>
        <v>260</v>
      </c>
      <c r="B410" s="58"/>
      <c r="C410" s="58"/>
      <c r="D410" s="120" t="s">
        <v>51</v>
      </c>
      <c r="E410" s="121">
        <f>SUM(E407+E409)</f>
        <v>370</v>
      </c>
      <c r="F410" s="121">
        <f>SUM(F407+F409)</f>
        <v>370</v>
      </c>
      <c r="G410" s="121">
        <f>SUM(G407+G409)</f>
        <v>8</v>
      </c>
      <c r="H410" s="122">
        <f t="shared" si="27"/>
        <v>2.1621621621621623E-2</v>
      </c>
    </row>
    <row r="411" spans="1:8" ht="15.75" x14ac:dyDescent="0.25">
      <c r="A411" s="82"/>
      <c r="B411" s="61" t="s">
        <v>272</v>
      </c>
      <c r="C411" s="62"/>
      <c r="D411" s="62"/>
      <c r="E411" s="62"/>
      <c r="F411" s="59"/>
      <c r="G411" s="59"/>
      <c r="H411" s="59"/>
    </row>
    <row r="412" spans="1:8" ht="10.5" customHeight="1" thickBot="1" x14ac:dyDescent="0.25">
      <c r="A412" s="82"/>
      <c r="B412" s="59"/>
      <c r="C412" s="59"/>
      <c r="D412" s="59"/>
      <c r="E412" s="59"/>
      <c r="F412" s="59"/>
      <c r="G412" s="59"/>
      <c r="H412" s="59"/>
    </row>
    <row r="413" spans="1:8" ht="9" customHeight="1" thickBot="1" x14ac:dyDescent="0.25">
      <c r="A413" s="82"/>
      <c r="B413" s="63"/>
      <c r="C413" s="64"/>
      <c r="D413" s="64"/>
      <c r="E413" s="64"/>
      <c r="F413" s="64"/>
      <c r="G413" s="65"/>
      <c r="H413" s="66"/>
    </row>
    <row r="414" spans="1:8" ht="13.5" thickBot="1" x14ac:dyDescent="0.25">
      <c r="A414" s="82"/>
      <c r="B414" s="270"/>
      <c r="C414" s="341" t="s">
        <v>31</v>
      </c>
      <c r="D414" s="69" t="s">
        <v>43</v>
      </c>
      <c r="E414" s="69" t="s">
        <v>44</v>
      </c>
      <c r="F414" s="69"/>
      <c r="G414" s="70"/>
      <c r="H414" s="71"/>
    </row>
    <row r="415" spans="1:8" ht="8.25" customHeight="1" thickBot="1" x14ac:dyDescent="0.25">
      <c r="A415" s="82"/>
      <c r="B415" s="67"/>
      <c r="C415" s="69"/>
      <c r="D415" s="69"/>
      <c r="E415" s="69"/>
      <c r="F415" s="69"/>
      <c r="G415" s="70"/>
      <c r="H415" s="71"/>
    </row>
    <row r="416" spans="1:8" ht="13.5" thickBot="1" x14ac:dyDescent="0.25">
      <c r="A416" s="82"/>
      <c r="B416" s="77" t="s">
        <v>34</v>
      </c>
      <c r="C416" s="78" t="s">
        <v>1</v>
      </c>
      <c r="D416" s="79" t="s">
        <v>2</v>
      </c>
      <c r="E416" s="80" t="s">
        <v>3</v>
      </c>
      <c r="F416" s="80" t="s">
        <v>4</v>
      </c>
      <c r="G416" s="386" t="s">
        <v>5</v>
      </c>
      <c r="H416" s="7" t="s">
        <v>6</v>
      </c>
    </row>
    <row r="417" spans="1:8" x14ac:dyDescent="0.2">
      <c r="A417" s="82">
        <f>A410+1</f>
        <v>261</v>
      </c>
      <c r="B417" s="110">
        <v>2229</v>
      </c>
      <c r="C417" s="387" t="s">
        <v>273</v>
      </c>
      <c r="D417" s="151" t="s">
        <v>274</v>
      </c>
      <c r="E417" s="151">
        <v>0</v>
      </c>
      <c r="F417" s="151">
        <v>0</v>
      </c>
      <c r="G417" s="151">
        <v>1</v>
      </c>
      <c r="H417" s="92">
        <f t="shared" ref="H417:H422" si="29">IF(F417=0,0,G417/F417)</f>
        <v>0</v>
      </c>
    </row>
    <row r="418" spans="1:8" ht="13.5" thickBot="1" x14ac:dyDescent="0.25">
      <c r="A418" s="82">
        <f>A417+1</f>
        <v>262</v>
      </c>
      <c r="B418" s="170">
        <v>2324</v>
      </c>
      <c r="C418" s="171">
        <v>4329</v>
      </c>
      <c r="D418" s="257" t="s">
        <v>274</v>
      </c>
      <c r="E418" s="257">
        <v>0</v>
      </c>
      <c r="F418" s="257">
        <v>0</v>
      </c>
      <c r="G418" s="257">
        <v>0</v>
      </c>
      <c r="H418" s="97">
        <f t="shared" si="29"/>
        <v>0</v>
      </c>
    </row>
    <row r="419" spans="1:8" ht="13.5" thickBot="1" x14ac:dyDescent="0.25">
      <c r="A419" s="82">
        <f>A418+1</f>
        <v>263</v>
      </c>
      <c r="B419" s="58"/>
      <c r="C419" s="58"/>
      <c r="D419" s="134" t="s">
        <v>275</v>
      </c>
      <c r="E419" s="135">
        <f>SUM(E417:E418)</f>
        <v>0</v>
      </c>
      <c r="F419" s="135">
        <f>SUM(F417:F418)</f>
        <v>0</v>
      </c>
      <c r="G419" s="135">
        <f>SUM(G417:G418)</f>
        <v>1</v>
      </c>
      <c r="H419" s="209">
        <f t="shared" si="29"/>
        <v>0</v>
      </c>
    </row>
    <row r="420" spans="1:8" ht="13.5" thickBot="1" x14ac:dyDescent="0.25">
      <c r="A420" s="82">
        <f>A419+1</f>
        <v>264</v>
      </c>
      <c r="B420" s="179">
        <v>2324</v>
      </c>
      <c r="C420" s="180">
        <v>3632</v>
      </c>
      <c r="D420" s="115" t="s">
        <v>107</v>
      </c>
      <c r="E420" s="371">
        <v>0</v>
      </c>
      <c r="F420" s="371">
        <v>0</v>
      </c>
      <c r="G420" s="371">
        <v>0</v>
      </c>
      <c r="H420" s="97">
        <f t="shared" si="29"/>
        <v>0</v>
      </c>
    </row>
    <row r="421" spans="1:8" ht="13.5" thickBot="1" x14ac:dyDescent="0.25">
      <c r="A421" s="82">
        <f>A420+1</f>
        <v>265</v>
      </c>
      <c r="B421" s="58"/>
      <c r="C421" s="58"/>
      <c r="D421" s="388" t="s">
        <v>276</v>
      </c>
      <c r="E421" s="135">
        <f>SUM(E420)</f>
        <v>0</v>
      </c>
      <c r="F421" s="389">
        <f>SUM(F420)</f>
        <v>0</v>
      </c>
      <c r="G421" s="135">
        <f>SUM(G420)</f>
        <v>0</v>
      </c>
      <c r="H421" s="209">
        <f t="shared" si="29"/>
        <v>0</v>
      </c>
    </row>
    <row r="422" spans="1:8" ht="13.5" thickBot="1" x14ac:dyDescent="0.25">
      <c r="A422" s="82">
        <f>A421+1</f>
        <v>266</v>
      </c>
      <c r="B422" s="58"/>
      <c r="C422" s="58"/>
      <c r="D422" s="390" t="s">
        <v>51</v>
      </c>
      <c r="E422" s="391">
        <f>SUM(E419+E421)</f>
        <v>0</v>
      </c>
      <c r="F422" s="391">
        <f>SUM(F419+F421)</f>
        <v>0</v>
      </c>
      <c r="G422" s="391">
        <f>SUM(G419+G421)</f>
        <v>1</v>
      </c>
      <c r="H422" s="155">
        <f t="shared" si="29"/>
        <v>0</v>
      </c>
    </row>
    <row r="423" spans="1:8" ht="7.5" customHeight="1" thickBot="1" x14ac:dyDescent="0.25">
      <c r="A423" s="82"/>
      <c r="B423" s="63"/>
      <c r="C423" s="64"/>
      <c r="D423" s="64"/>
      <c r="E423" s="64"/>
      <c r="F423" s="64"/>
      <c r="G423" s="65"/>
      <c r="H423" s="66"/>
    </row>
    <row r="424" spans="1:8" ht="13.5" thickBot="1" x14ac:dyDescent="0.25">
      <c r="A424" s="82"/>
      <c r="B424" s="67"/>
      <c r="C424" s="362" t="s">
        <v>75</v>
      </c>
      <c r="D424" s="159"/>
      <c r="E424" s="69" t="s">
        <v>131</v>
      </c>
      <c r="F424" s="69"/>
      <c r="G424" s="70"/>
      <c r="H424" s="71"/>
    </row>
    <row r="425" spans="1:8" ht="8.25" customHeight="1" thickBot="1" x14ac:dyDescent="0.25">
      <c r="A425" s="82"/>
      <c r="B425" s="72"/>
      <c r="C425" s="73"/>
      <c r="D425" s="73"/>
      <c r="E425" s="73"/>
      <c r="F425" s="73"/>
      <c r="G425" s="74"/>
      <c r="H425" s="75"/>
    </row>
    <row r="426" spans="1:8" ht="13.5" thickBot="1" x14ac:dyDescent="0.25">
      <c r="A426" s="82"/>
      <c r="B426" s="77" t="s">
        <v>34</v>
      </c>
      <c r="C426" s="78" t="s">
        <v>1</v>
      </c>
      <c r="D426" s="79" t="s">
        <v>2</v>
      </c>
      <c r="E426" s="80" t="s">
        <v>3</v>
      </c>
      <c r="F426" s="80" t="s">
        <v>4</v>
      </c>
      <c r="G426" s="80" t="s">
        <v>5</v>
      </c>
      <c r="H426" s="81" t="s">
        <v>6</v>
      </c>
    </row>
    <row r="427" spans="1:8" ht="13.5" thickBot="1" x14ac:dyDescent="0.25">
      <c r="A427" s="82">
        <f>A422+1</f>
        <v>267</v>
      </c>
      <c r="B427" s="179">
        <v>5192</v>
      </c>
      <c r="C427" s="180">
        <v>3632</v>
      </c>
      <c r="D427" s="180" t="s">
        <v>277</v>
      </c>
      <c r="E427" s="180">
        <v>60</v>
      </c>
      <c r="F427" s="180">
        <v>60</v>
      </c>
      <c r="G427" s="180">
        <v>15</v>
      </c>
      <c r="H427" s="209">
        <f>IF(F427=0,0,G427/F427)</f>
        <v>0.25</v>
      </c>
    </row>
    <row r="428" spans="1:8" ht="13.5" thickBot="1" x14ac:dyDescent="0.25">
      <c r="A428" s="82">
        <f>A427+1</f>
        <v>268</v>
      </c>
      <c r="B428" s="202"/>
      <c r="C428" s="202"/>
      <c r="D428" s="120" t="s">
        <v>51</v>
      </c>
      <c r="E428" s="121">
        <f>SUM(E427)</f>
        <v>60</v>
      </c>
      <c r="F428" s="121">
        <f>SUM(F427:F427)</f>
        <v>60</v>
      </c>
      <c r="G428" s="121">
        <f>SUM(G427:G427)</f>
        <v>15</v>
      </c>
      <c r="H428" s="122">
        <f>IF(F428=0,0,G428/F428)</f>
        <v>0.25</v>
      </c>
    </row>
    <row r="429" spans="1:8" x14ac:dyDescent="0.2">
      <c r="A429" s="82"/>
      <c r="B429" s="202"/>
      <c r="C429" s="202"/>
      <c r="D429" s="202"/>
      <c r="E429" s="202"/>
      <c r="F429" s="202"/>
      <c r="G429" s="202"/>
      <c r="H429" s="208"/>
    </row>
    <row r="430" spans="1:8" ht="13.5" customHeight="1" x14ac:dyDescent="0.3">
      <c r="A430" s="82"/>
      <c r="B430" s="60" t="s">
        <v>278</v>
      </c>
      <c r="C430" s="202"/>
      <c r="D430" s="202"/>
      <c r="E430" s="202"/>
      <c r="F430" s="392"/>
      <c r="G430" s="202"/>
      <c r="H430" s="208"/>
    </row>
    <row r="431" spans="1:8" ht="16.5" thickBot="1" x14ac:dyDescent="0.3">
      <c r="A431" s="82"/>
      <c r="B431" s="61" t="s">
        <v>279</v>
      </c>
      <c r="C431" s="62"/>
      <c r="D431" s="62"/>
      <c r="E431" s="202"/>
      <c r="F431" s="392"/>
      <c r="G431" s="202"/>
      <c r="H431" s="208"/>
    </row>
    <row r="432" spans="1:8" ht="6.75" customHeight="1" thickBot="1" x14ac:dyDescent="0.25">
      <c r="A432" s="82"/>
      <c r="B432" s="63"/>
      <c r="C432" s="64"/>
      <c r="D432" s="64"/>
      <c r="E432" s="64"/>
      <c r="F432" s="64"/>
      <c r="G432" s="65"/>
      <c r="H432" s="66"/>
    </row>
    <row r="433" spans="1:8" ht="13.5" thickBot="1" x14ac:dyDescent="0.25">
      <c r="A433" s="82"/>
      <c r="B433" s="67"/>
      <c r="C433" s="341" t="s">
        <v>31</v>
      </c>
      <c r="D433" s="69" t="s">
        <v>32</v>
      </c>
      <c r="E433" s="69" t="s">
        <v>33</v>
      </c>
      <c r="F433" s="69"/>
      <c r="G433" s="70"/>
      <c r="H433" s="71"/>
    </row>
    <row r="434" spans="1:8" ht="13.5" thickBot="1" x14ac:dyDescent="0.25">
      <c r="A434" s="82"/>
      <c r="B434" s="72"/>
      <c r="C434" s="73"/>
      <c r="D434" s="73"/>
      <c r="E434" s="73"/>
      <c r="F434" s="73"/>
      <c r="G434" s="74"/>
      <c r="H434" s="75"/>
    </row>
    <row r="435" spans="1:8" ht="13.5" thickBot="1" x14ac:dyDescent="0.25">
      <c r="A435" s="82"/>
      <c r="B435" s="77" t="s">
        <v>34</v>
      </c>
      <c r="C435" s="78" t="s">
        <v>1</v>
      </c>
      <c r="D435" s="79" t="s">
        <v>2</v>
      </c>
      <c r="E435" s="80" t="s">
        <v>3</v>
      </c>
      <c r="F435" s="80" t="s">
        <v>4</v>
      </c>
      <c r="G435" s="80" t="s">
        <v>5</v>
      </c>
      <c r="H435" s="81" t="s">
        <v>6</v>
      </c>
    </row>
    <row r="436" spans="1:8" ht="13.5" thickBot="1" x14ac:dyDescent="0.25">
      <c r="A436" s="82">
        <f>A428+1</f>
        <v>269</v>
      </c>
      <c r="B436" s="118">
        <v>1361</v>
      </c>
      <c r="C436" s="119"/>
      <c r="D436" s="119" t="s">
        <v>214</v>
      </c>
      <c r="E436" s="119">
        <v>800</v>
      </c>
      <c r="F436" s="119">
        <v>800</v>
      </c>
      <c r="G436" s="119">
        <v>170</v>
      </c>
      <c r="H436" s="104">
        <f>IF(F436=0,0,G436/F436)</f>
        <v>0.21249999999999999</v>
      </c>
    </row>
    <row r="437" spans="1:8" ht="13.5" thickBot="1" x14ac:dyDescent="0.25">
      <c r="A437" s="82">
        <f>A436+1</f>
        <v>270</v>
      </c>
      <c r="B437" s="136"/>
      <c r="C437" s="58"/>
      <c r="D437" s="393" t="s">
        <v>51</v>
      </c>
      <c r="E437" s="186">
        <f>SUM(E436:E436)</f>
        <v>800</v>
      </c>
      <c r="F437" s="186">
        <f>SUM(F436:F436)</f>
        <v>800</v>
      </c>
      <c r="G437" s="186">
        <f>SUM(G436:G436)</f>
        <v>170</v>
      </c>
      <c r="H437" s="187">
        <f>IF(F437=0,0,G437/F437)</f>
        <v>0.21249999999999999</v>
      </c>
    </row>
    <row r="438" spans="1:8" ht="6.75" customHeight="1" x14ac:dyDescent="0.2">
      <c r="A438" s="82"/>
      <c r="B438" s="63"/>
      <c r="C438" s="123"/>
      <c r="D438" s="190"/>
      <c r="E438" s="190"/>
      <c r="F438" s="190"/>
      <c r="G438" s="191"/>
      <c r="H438" s="66"/>
    </row>
    <row r="439" spans="1:8" x14ac:dyDescent="0.2">
      <c r="A439" s="82"/>
      <c r="B439" s="67"/>
      <c r="C439" s="69" t="s">
        <v>43</v>
      </c>
      <c r="D439" s="69"/>
      <c r="E439" s="69" t="s">
        <v>44</v>
      </c>
      <c r="F439" s="69"/>
      <c r="G439" s="70"/>
      <c r="H439" s="71"/>
    </row>
    <row r="440" spans="1:8" ht="8.25" customHeight="1" thickBot="1" x14ac:dyDescent="0.25">
      <c r="A440" s="82"/>
      <c r="B440" s="72"/>
      <c r="C440" s="73"/>
      <c r="D440" s="73"/>
      <c r="E440" s="73"/>
      <c r="F440" s="73"/>
      <c r="G440" s="74"/>
      <c r="H440" s="75"/>
    </row>
    <row r="441" spans="1:8" ht="13.5" thickBot="1" x14ac:dyDescent="0.25">
      <c r="A441" s="82"/>
      <c r="B441" s="210" t="s">
        <v>34</v>
      </c>
      <c r="C441" s="211" t="s">
        <v>1</v>
      </c>
      <c r="D441" s="84" t="s">
        <v>2</v>
      </c>
      <c r="E441" s="212" t="s">
        <v>3</v>
      </c>
      <c r="F441" s="212" t="s">
        <v>4</v>
      </c>
      <c r="G441" s="212" t="s">
        <v>5</v>
      </c>
      <c r="H441" s="213" t="s">
        <v>6</v>
      </c>
    </row>
    <row r="442" spans="1:8" x14ac:dyDescent="0.2">
      <c r="A442" s="82">
        <f>A437+1</f>
        <v>271</v>
      </c>
      <c r="B442" s="276">
        <v>2321</v>
      </c>
      <c r="C442" s="298">
        <v>3421</v>
      </c>
      <c r="D442" s="278" t="s">
        <v>280</v>
      </c>
      <c r="E442" s="279">
        <v>0</v>
      </c>
      <c r="F442" s="279">
        <v>0</v>
      </c>
      <c r="G442" s="279">
        <v>0</v>
      </c>
      <c r="H442" s="113">
        <f>IF(F442=0,0,G442/F442)</f>
        <v>0</v>
      </c>
    </row>
    <row r="443" spans="1:8" x14ac:dyDescent="0.2">
      <c r="A443" s="82">
        <f>A442+1</f>
        <v>272</v>
      </c>
      <c r="B443" s="116">
        <v>2111</v>
      </c>
      <c r="C443" s="117">
        <v>6171</v>
      </c>
      <c r="D443" s="117" t="s">
        <v>227</v>
      </c>
      <c r="E443" s="117">
        <v>60</v>
      </c>
      <c r="F443" s="117">
        <v>60</v>
      </c>
      <c r="G443" s="117">
        <v>23</v>
      </c>
      <c r="H443" s="92">
        <f>IF(F443=0,0,G443/F443)</f>
        <v>0.38333333333333336</v>
      </c>
    </row>
    <row r="444" spans="1:8" x14ac:dyDescent="0.2">
      <c r="A444" s="82">
        <f>A443+1</f>
        <v>273</v>
      </c>
      <c r="B444" s="116">
        <v>2212</v>
      </c>
      <c r="C444" s="117">
        <v>6171</v>
      </c>
      <c r="D444" s="117" t="s">
        <v>281</v>
      </c>
      <c r="E444" s="117">
        <v>40</v>
      </c>
      <c r="F444" s="117">
        <v>40</v>
      </c>
      <c r="G444" s="117">
        <v>9</v>
      </c>
      <c r="H444" s="92">
        <f>IF(F444=0,0,G444/F444)</f>
        <v>0.22500000000000001</v>
      </c>
    </row>
    <row r="445" spans="1:8" ht="13.5" thickBot="1" x14ac:dyDescent="0.25">
      <c r="A445" s="82">
        <f>A444+1</f>
        <v>274</v>
      </c>
      <c r="B445" s="116">
        <v>2324</v>
      </c>
      <c r="C445" s="117">
        <v>6171</v>
      </c>
      <c r="D445" s="257" t="s">
        <v>282</v>
      </c>
      <c r="E445" s="257">
        <v>0</v>
      </c>
      <c r="F445" s="257">
        <v>0</v>
      </c>
      <c r="G445" s="257">
        <v>51</v>
      </c>
      <c r="H445" s="155">
        <f>IF(F445=0,0,G445/F445)</f>
        <v>0</v>
      </c>
    </row>
    <row r="446" spans="1:8" ht="13.5" thickBot="1" x14ac:dyDescent="0.25">
      <c r="A446" s="82">
        <f>A445+1</f>
        <v>275</v>
      </c>
      <c r="B446" s="58"/>
      <c r="C446" s="58"/>
      <c r="D446" s="120" t="s">
        <v>51</v>
      </c>
      <c r="E446" s="121">
        <f>SUM(E442:E445)</f>
        <v>100</v>
      </c>
      <c r="F446" s="121">
        <f>SUM(F442:F445)</f>
        <v>100</v>
      </c>
      <c r="G446" s="121">
        <f>SUM(G442:G445)</f>
        <v>83</v>
      </c>
      <c r="H446" s="122">
        <f>IF(F446=0,0,G446/F446)</f>
        <v>0.83</v>
      </c>
    </row>
    <row r="447" spans="1:8" ht="9" customHeight="1" thickBot="1" x14ac:dyDescent="0.25">
      <c r="A447" s="82"/>
      <c r="B447" s="63"/>
      <c r="C447" s="64"/>
      <c r="D447" s="64"/>
      <c r="E447" s="64"/>
      <c r="F447" s="64"/>
      <c r="G447" s="65"/>
      <c r="H447" s="66"/>
    </row>
    <row r="448" spans="1:8" ht="13.5" thickBot="1" x14ac:dyDescent="0.25">
      <c r="A448" s="82"/>
      <c r="B448" s="67"/>
      <c r="C448" s="362" t="s">
        <v>75</v>
      </c>
      <c r="D448" s="394"/>
      <c r="E448" s="69" t="s">
        <v>283</v>
      </c>
      <c r="F448" s="69"/>
      <c r="G448" s="69"/>
      <c r="H448" s="71"/>
    </row>
    <row r="449" spans="1:8" ht="9.75" customHeight="1" thickBot="1" x14ac:dyDescent="0.25">
      <c r="A449" s="82"/>
      <c r="B449" s="72"/>
      <c r="C449" s="73"/>
      <c r="D449" s="73"/>
      <c r="E449" s="73"/>
      <c r="F449" s="73"/>
      <c r="G449" s="74"/>
      <c r="H449" s="75"/>
    </row>
    <row r="450" spans="1:8" ht="13.5" thickBot="1" x14ac:dyDescent="0.25">
      <c r="A450" s="82"/>
      <c r="B450" s="210" t="s">
        <v>34</v>
      </c>
      <c r="C450" s="211" t="s">
        <v>1</v>
      </c>
      <c r="D450" s="84" t="s">
        <v>2</v>
      </c>
      <c r="E450" s="212" t="s">
        <v>3</v>
      </c>
      <c r="F450" s="212" t="s">
        <v>4</v>
      </c>
      <c r="G450" s="212" t="s">
        <v>5</v>
      </c>
      <c r="H450" s="213" t="s">
        <v>6</v>
      </c>
    </row>
    <row r="451" spans="1:8" x14ac:dyDescent="0.2">
      <c r="A451" s="82">
        <f>A446+1</f>
        <v>276</v>
      </c>
      <c r="B451" s="276">
        <v>5169</v>
      </c>
      <c r="C451" s="298">
        <v>2143</v>
      </c>
      <c r="D451" s="278" t="s">
        <v>284</v>
      </c>
      <c r="E451" s="298">
        <v>400</v>
      </c>
      <c r="F451" s="298">
        <v>100</v>
      </c>
      <c r="G451" s="298">
        <v>0</v>
      </c>
      <c r="H451" s="113">
        <f>IF(F451=0,0,G451/F451)</f>
        <v>0</v>
      </c>
    </row>
    <row r="452" spans="1:8" ht="13.5" thickBot="1" x14ac:dyDescent="0.25">
      <c r="A452" s="82">
        <f>A451+1</f>
        <v>277</v>
      </c>
      <c r="B452" s="214">
        <v>5194</v>
      </c>
      <c r="C452" s="215">
        <v>2143</v>
      </c>
      <c r="D452" s="162" t="s">
        <v>269</v>
      </c>
      <c r="E452" s="215">
        <v>0</v>
      </c>
      <c r="F452" s="215">
        <v>0</v>
      </c>
      <c r="G452" s="215">
        <v>0</v>
      </c>
      <c r="H452" s="104">
        <f>IF(F452=0,0,G452/F452)</f>
        <v>0</v>
      </c>
    </row>
    <row r="453" spans="1:8" ht="13.5" thickBot="1" x14ac:dyDescent="0.25">
      <c r="A453" s="82">
        <f>A452+1</f>
        <v>278</v>
      </c>
      <c r="B453" s="105"/>
      <c r="C453" s="105"/>
      <c r="D453" s="219" t="s">
        <v>285</v>
      </c>
      <c r="E453" s="108">
        <f>SUM(E451:E452)</f>
        <v>400</v>
      </c>
      <c r="F453" s="108">
        <f>SUM(F451:F452)</f>
        <v>100</v>
      </c>
      <c r="G453" s="108">
        <f>SUM(G451:G452)</f>
        <v>0</v>
      </c>
      <c r="H453" s="209">
        <f>IF(F453=0,0,G453/F453)</f>
        <v>0</v>
      </c>
    </row>
    <row r="454" spans="1:8" ht="13.5" thickBot="1" x14ac:dyDescent="0.25">
      <c r="A454" s="82"/>
      <c r="B454" s="210" t="s">
        <v>34</v>
      </c>
      <c r="C454" s="78" t="s">
        <v>1</v>
      </c>
      <c r="D454" s="79" t="s">
        <v>2</v>
      </c>
      <c r="E454" s="80" t="s">
        <v>3</v>
      </c>
      <c r="F454" s="80" t="s">
        <v>4</v>
      </c>
      <c r="G454" s="80" t="s">
        <v>5</v>
      </c>
      <c r="H454" s="81" t="s">
        <v>6</v>
      </c>
    </row>
    <row r="455" spans="1:8" x14ac:dyDescent="0.2">
      <c r="A455" s="82">
        <f>A453+1</f>
        <v>279</v>
      </c>
      <c r="B455" s="126">
        <v>5139</v>
      </c>
      <c r="C455" s="129">
        <v>3319</v>
      </c>
      <c r="D455" s="128" t="s">
        <v>80</v>
      </c>
      <c r="E455" s="129">
        <v>0</v>
      </c>
      <c r="F455" s="129">
        <v>0</v>
      </c>
      <c r="G455" s="395">
        <v>0</v>
      </c>
      <c r="H455" s="239">
        <f t="shared" ref="H455:H467" si="30">IF(F455=0,0,G455/F455)</f>
        <v>0</v>
      </c>
    </row>
    <row r="456" spans="1:8" x14ac:dyDescent="0.2">
      <c r="A456" s="82">
        <f t="shared" ref="A456:A467" si="31">A455+1</f>
        <v>280</v>
      </c>
      <c r="B456" s="98">
        <v>5169</v>
      </c>
      <c r="C456" s="91">
        <v>3319</v>
      </c>
      <c r="D456" s="99" t="s">
        <v>178</v>
      </c>
      <c r="E456" s="91">
        <v>350</v>
      </c>
      <c r="F456" s="91">
        <v>350</v>
      </c>
      <c r="G456" s="91">
        <v>19</v>
      </c>
      <c r="H456" s="260">
        <f t="shared" si="30"/>
        <v>5.4285714285714284E-2</v>
      </c>
    </row>
    <row r="457" spans="1:8" ht="13.5" thickBot="1" x14ac:dyDescent="0.25">
      <c r="A457" s="82">
        <f t="shared" si="31"/>
        <v>281</v>
      </c>
      <c r="B457" s="214">
        <v>5194</v>
      </c>
      <c r="C457" s="215">
        <v>3319</v>
      </c>
      <c r="D457" s="242" t="s">
        <v>269</v>
      </c>
      <c r="E457" s="215">
        <v>0</v>
      </c>
      <c r="F457" s="215">
        <v>0</v>
      </c>
      <c r="G457" s="215">
        <v>0</v>
      </c>
      <c r="H457" s="262">
        <f t="shared" si="30"/>
        <v>0</v>
      </c>
    </row>
    <row r="458" spans="1:8" ht="13.5" thickBot="1" x14ac:dyDescent="0.25">
      <c r="A458" s="82">
        <f t="shared" si="31"/>
        <v>282</v>
      </c>
      <c r="B458" s="106"/>
      <c r="C458" s="106"/>
      <c r="D458" s="165" t="s">
        <v>286</v>
      </c>
      <c r="E458" s="166">
        <f>SUM(E455:E457)</f>
        <v>350</v>
      </c>
      <c r="F458" s="166">
        <f>SUM(F455:F457)</f>
        <v>350</v>
      </c>
      <c r="G458" s="396">
        <f>SUM(G455:G457)</f>
        <v>19</v>
      </c>
      <c r="H458" s="397">
        <f t="shared" si="30"/>
        <v>5.4285714285714284E-2</v>
      </c>
    </row>
    <row r="459" spans="1:8" x14ac:dyDescent="0.2">
      <c r="A459" s="82">
        <f t="shared" si="31"/>
        <v>283</v>
      </c>
      <c r="B459" s="344">
        <v>5139</v>
      </c>
      <c r="C459" s="398">
        <v>3421</v>
      </c>
      <c r="D459" s="346" t="s">
        <v>80</v>
      </c>
      <c r="E459" s="398">
        <v>10</v>
      </c>
      <c r="F459" s="398">
        <v>10</v>
      </c>
      <c r="G459" s="399">
        <v>0</v>
      </c>
      <c r="H459" s="239">
        <f t="shared" si="30"/>
        <v>0</v>
      </c>
    </row>
    <row r="460" spans="1:8" x14ac:dyDescent="0.2">
      <c r="A460" s="82">
        <f t="shared" si="31"/>
        <v>284</v>
      </c>
      <c r="B460" s="98">
        <v>5163</v>
      </c>
      <c r="C460" s="91">
        <v>3421</v>
      </c>
      <c r="D460" s="99" t="s">
        <v>287</v>
      </c>
      <c r="E460" s="91">
        <v>4</v>
      </c>
      <c r="F460" s="91">
        <v>4</v>
      </c>
      <c r="G460" s="91">
        <v>0</v>
      </c>
      <c r="H460" s="260">
        <f t="shared" si="30"/>
        <v>0</v>
      </c>
    </row>
    <row r="461" spans="1:8" x14ac:dyDescent="0.2">
      <c r="A461" s="82">
        <f t="shared" si="31"/>
        <v>285</v>
      </c>
      <c r="B461" s="98">
        <v>5169</v>
      </c>
      <c r="C461" s="91">
        <v>3421</v>
      </c>
      <c r="D461" s="99" t="s">
        <v>288</v>
      </c>
      <c r="E461" s="91">
        <v>116</v>
      </c>
      <c r="F461" s="91">
        <v>116</v>
      </c>
      <c r="G461" s="91">
        <v>0</v>
      </c>
      <c r="H461" s="260">
        <f t="shared" si="30"/>
        <v>0</v>
      </c>
    </row>
    <row r="462" spans="1:8" ht="13.5" thickBot="1" x14ac:dyDescent="0.25">
      <c r="A462" s="82">
        <f t="shared" si="31"/>
        <v>286</v>
      </c>
      <c r="B462" s="241">
        <v>5194</v>
      </c>
      <c r="C462" s="103">
        <v>3421</v>
      </c>
      <c r="D462" s="242" t="s">
        <v>269</v>
      </c>
      <c r="E462" s="103">
        <v>10</v>
      </c>
      <c r="F462" s="103">
        <v>10</v>
      </c>
      <c r="G462" s="103">
        <v>0</v>
      </c>
      <c r="H462" s="172">
        <f t="shared" si="30"/>
        <v>0</v>
      </c>
    </row>
    <row r="463" spans="1:8" ht="13.5" thickBot="1" x14ac:dyDescent="0.25">
      <c r="A463" s="82">
        <f t="shared" si="31"/>
        <v>287</v>
      </c>
      <c r="B463" s="106"/>
      <c r="C463" s="106"/>
      <c r="D463" s="165" t="s">
        <v>289</v>
      </c>
      <c r="E463" s="166">
        <f>SUM(E459:E462)</f>
        <v>140</v>
      </c>
      <c r="F463" s="166">
        <f>SUM(F459:F462)</f>
        <v>140</v>
      </c>
      <c r="G463" s="396">
        <f>SUM(G459:G462)</f>
        <v>0</v>
      </c>
      <c r="H463" s="397">
        <f t="shared" si="30"/>
        <v>0</v>
      </c>
    </row>
    <row r="464" spans="1:8" x14ac:dyDescent="0.2">
      <c r="A464" s="82">
        <f t="shared" si="31"/>
        <v>288</v>
      </c>
      <c r="B464" s="126">
        <v>5161</v>
      </c>
      <c r="C464" s="129">
        <v>3349</v>
      </c>
      <c r="D464" s="128" t="s">
        <v>290</v>
      </c>
      <c r="E464" s="129">
        <v>0</v>
      </c>
      <c r="F464" s="129">
        <v>0</v>
      </c>
      <c r="G464" s="129">
        <v>0</v>
      </c>
      <c r="H464" s="239">
        <f t="shared" si="30"/>
        <v>0</v>
      </c>
    </row>
    <row r="465" spans="1:8" ht="13.5" thickBot="1" x14ac:dyDescent="0.25">
      <c r="A465" s="82">
        <f t="shared" si="31"/>
        <v>289</v>
      </c>
      <c r="B465" s="118">
        <v>5169</v>
      </c>
      <c r="C465" s="119">
        <v>3349</v>
      </c>
      <c r="D465" s="119" t="s">
        <v>291</v>
      </c>
      <c r="E465" s="119">
        <v>360</v>
      </c>
      <c r="F465" s="119">
        <v>360</v>
      </c>
      <c r="G465" s="119">
        <v>63</v>
      </c>
      <c r="H465" s="172">
        <f t="shared" si="30"/>
        <v>0.17499999999999999</v>
      </c>
    </row>
    <row r="466" spans="1:8" ht="13.5" thickBot="1" x14ac:dyDescent="0.25">
      <c r="A466" s="82">
        <f t="shared" si="31"/>
        <v>290</v>
      </c>
      <c r="B466" s="400"/>
      <c r="C466" s="400"/>
      <c r="D466" s="134" t="s">
        <v>292</v>
      </c>
      <c r="E466" s="135">
        <f>SUM(E464+E465)</f>
        <v>360</v>
      </c>
      <c r="F466" s="135">
        <f>SUM(F464+F465)</f>
        <v>360</v>
      </c>
      <c r="G466" s="135">
        <f>SUM(G464+G465)</f>
        <v>63</v>
      </c>
      <c r="H466" s="401">
        <f t="shared" si="30"/>
        <v>0.17499999999999999</v>
      </c>
    </row>
    <row r="467" spans="1:8" ht="14.25" thickBot="1" x14ac:dyDescent="0.3">
      <c r="A467" s="82">
        <f t="shared" si="31"/>
        <v>291</v>
      </c>
      <c r="B467" s="173"/>
      <c r="C467" s="173"/>
      <c r="D467" s="120" t="s">
        <v>51</v>
      </c>
      <c r="E467" s="121">
        <f>SUM(E453+E458+E463+E466)</f>
        <v>1250</v>
      </c>
      <c r="F467" s="121">
        <f>SUM(F453+F458+F463+F466)</f>
        <v>950</v>
      </c>
      <c r="G467" s="121">
        <f>SUM(G453+G458+G463+G466)</f>
        <v>82</v>
      </c>
      <c r="H467" s="234">
        <f t="shared" si="30"/>
        <v>8.6315789473684207E-2</v>
      </c>
    </row>
    <row r="468" spans="1:8" s="406" customFormat="1" ht="8.25" customHeight="1" thickBot="1" x14ac:dyDescent="0.25">
      <c r="A468" s="402"/>
      <c r="B468" s="403"/>
      <c r="C468" s="403"/>
      <c r="D468" s="403"/>
      <c r="E468" s="403"/>
      <c r="F468" s="403"/>
      <c r="G468" s="404"/>
      <c r="H468" s="405"/>
    </row>
    <row r="469" spans="1:8" x14ac:dyDescent="0.2">
      <c r="A469" s="82"/>
      <c r="B469" s="63"/>
      <c r="C469" s="64" t="s">
        <v>293</v>
      </c>
      <c r="D469" s="267"/>
      <c r="E469" s="64"/>
      <c r="F469" s="64"/>
      <c r="G469" s="65"/>
      <c r="H469" s="66"/>
    </row>
    <row r="470" spans="1:8" ht="9" customHeight="1" thickBot="1" x14ac:dyDescent="0.25">
      <c r="A470" s="82"/>
      <c r="B470" s="72"/>
      <c r="C470" s="73"/>
      <c r="D470" s="73"/>
      <c r="E470" s="73"/>
      <c r="F470" s="73"/>
      <c r="G470" s="74"/>
      <c r="H470" s="75"/>
    </row>
    <row r="471" spans="1:8" ht="13.5" thickBot="1" x14ac:dyDescent="0.25">
      <c r="A471" s="82"/>
      <c r="B471" s="210" t="s">
        <v>34</v>
      </c>
      <c r="C471" s="78" t="s">
        <v>1</v>
      </c>
      <c r="D471" s="79" t="s">
        <v>2</v>
      </c>
      <c r="E471" s="80" t="s">
        <v>3</v>
      </c>
      <c r="F471" s="80" t="s">
        <v>4</v>
      </c>
      <c r="G471" s="80" t="s">
        <v>5</v>
      </c>
      <c r="H471" s="81" t="s">
        <v>6</v>
      </c>
    </row>
    <row r="472" spans="1:8" x14ac:dyDescent="0.2">
      <c r="A472" s="82">
        <f>A467+1</f>
        <v>292</v>
      </c>
      <c r="B472" s="318">
        <v>5194</v>
      </c>
      <c r="C472" s="319">
        <v>5269</v>
      </c>
      <c r="D472" s="407" t="s">
        <v>294</v>
      </c>
      <c r="E472" s="319">
        <v>30</v>
      </c>
      <c r="F472" s="319">
        <v>30</v>
      </c>
      <c r="G472" s="319">
        <v>0</v>
      </c>
      <c r="H472" s="87">
        <f>IF(F472=0,0,G472/F472)</f>
        <v>0</v>
      </c>
    </row>
    <row r="473" spans="1:8" ht="13.5" thickBot="1" x14ac:dyDescent="0.25">
      <c r="A473" s="82">
        <f>A472+1</f>
        <v>293</v>
      </c>
      <c r="B473" s="328">
        <v>5169</v>
      </c>
      <c r="C473" s="171">
        <v>5311</v>
      </c>
      <c r="D473" s="408" t="s">
        <v>295</v>
      </c>
      <c r="E473" s="171">
        <v>50</v>
      </c>
      <c r="F473" s="171">
        <v>50</v>
      </c>
      <c r="G473" s="171">
        <v>11</v>
      </c>
      <c r="H473" s="262">
        <f>IF(F473=0,0,G473/F473)</f>
        <v>0.22</v>
      </c>
    </row>
    <row r="474" spans="1:8" ht="13.5" thickBot="1" x14ac:dyDescent="0.25">
      <c r="A474" s="82">
        <f>A473+1</f>
        <v>294</v>
      </c>
      <c r="B474" s="202"/>
      <c r="C474" s="202"/>
      <c r="D474" s="120" t="s">
        <v>296</v>
      </c>
      <c r="E474" s="121">
        <f>SUM(E472:E473)</f>
        <v>80</v>
      </c>
      <c r="F474" s="121">
        <f>SUM(F472:F473)</f>
        <v>80</v>
      </c>
      <c r="G474" s="121">
        <f>SUM(G472:G473)</f>
        <v>11</v>
      </c>
      <c r="H474" s="397">
        <f>IF(F474=0,0,G474/F474)</f>
        <v>0.13750000000000001</v>
      </c>
    </row>
    <row r="475" spans="1:8" ht="6.75" customHeight="1" x14ac:dyDescent="0.2">
      <c r="A475" s="82"/>
      <c r="B475" s="189"/>
      <c r="C475" s="123"/>
      <c r="D475" s="190"/>
      <c r="E475" s="190"/>
      <c r="F475" s="190"/>
      <c r="G475" s="191"/>
      <c r="H475" s="66"/>
    </row>
    <row r="476" spans="1:8" x14ac:dyDescent="0.2">
      <c r="A476" s="82"/>
      <c r="B476" s="192"/>
      <c r="C476" s="69" t="s">
        <v>64</v>
      </c>
      <c r="D476" s="69"/>
      <c r="E476" s="69"/>
      <c r="F476" s="310"/>
      <c r="G476" s="311"/>
      <c r="H476" s="71"/>
    </row>
    <row r="477" spans="1:8" ht="9" customHeight="1" thickBot="1" x14ac:dyDescent="0.25">
      <c r="A477" s="82"/>
      <c r="B477" s="193"/>
      <c r="C477" s="194"/>
      <c r="D477" s="194"/>
      <c r="E477" s="194"/>
      <c r="F477" s="194"/>
      <c r="G477" s="274"/>
      <c r="H477" s="75"/>
    </row>
    <row r="478" spans="1:8" ht="13.5" thickBot="1" x14ac:dyDescent="0.25">
      <c r="A478" s="82"/>
      <c r="B478" s="210" t="s">
        <v>34</v>
      </c>
      <c r="C478" s="211" t="s">
        <v>1</v>
      </c>
      <c r="D478" s="84" t="s">
        <v>2</v>
      </c>
      <c r="E478" s="212" t="s">
        <v>3</v>
      </c>
      <c r="F478" s="212" t="s">
        <v>4</v>
      </c>
      <c r="G478" s="409" t="s">
        <v>5</v>
      </c>
      <c r="H478" s="125" t="s">
        <v>6</v>
      </c>
    </row>
    <row r="479" spans="1:8" x14ac:dyDescent="0.2">
      <c r="A479" s="82">
        <f>A474+1</f>
        <v>295</v>
      </c>
      <c r="B479" s="276">
        <v>5136</v>
      </c>
      <c r="C479" s="298">
        <v>6112</v>
      </c>
      <c r="D479" s="278" t="s">
        <v>297</v>
      </c>
      <c r="E479" s="298">
        <v>25</v>
      </c>
      <c r="F479" s="298">
        <v>25</v>
      </c>
      <c r="G479" s="298">
        <v>0</v>
      </c>
      <c r="H479" s="169">
        <f t="shared" ref="H479:H499" si="32">IF(F479=0,0,G479/F479)</f>
        <v>0</v>
      </c>
    </row>
    <row r="480" spans="1:8" x14ac:dyDescent="0.2">
      <c r="A480" s="82">
        <f t="shared" ref="A480:A526" si="33">A479+1</f>
        <v>296</v>
      </c>
      <c r="B480" s="324">
        <v>5137</v>
      </c>
      <c r="C480" s="325">
        <v>6112</v>
      </c>
      <c r="D480" s="287" t="s">
        <v>181</v>
      </c>
      <c r="E480" s="325">
        <v>25</v>
      </c>
      <c r="F480" s="325">
        <v>25</v>
      </c>
      <c r="G480" s="325">
        <v>0</v>
      </c>
      <c r="H480" s="410">
        <f t="shared" si="32"/>
        <v>0</v>
      </c>
    </row>
    <row r="481" spans="1:8" x14ac:dyDescent="0.2">
      <c r="A481" s="82">
        <f t="shared" si="33"/>
        <v>297</v>
      </c>
      <c r="B481" s="324">
        <v>5139</v>
      </c>
      <c r="C481" s="325">
        <v>6112</v>
      </c>
      <c r="D481" s="287" t="s">
        <v>80</v>
      </c>
      <c r="E481" s="325">
        <v>45</v>
      </c>
      <c r="F481" s="325">
        <v>45</v>
      </c>
      <c r="G481" s="325">
        <v>4</v>
      </c>
      <c r="H481" s="410">
        <f t="shared" si="32"/>
        <v>8.8888888888888892E-2</v>
      </c>
    </row>
    <row r="482" spans="1:8" x14ac:dyDescent="0.2">
      <c r="A482" s="82">
        <f t="shared" si="33"/>
        <v>298</v>
      </c>
      <c r="B482" s="324">
        <v>5156</v>
      </c>
      <c r="C482" s="325">
        <v>6112</v>
      </c>
      <c r="D482" s="287" t="s">
        <v>298</v>
      </c>
      <c r="E482" s="325">
        <v>55</v>
      </c>
      <c r="F482" s="325">
        <v>55</v>
      </c>
      <c r="G482" s="325">
        <v>9</v>
      </c>
      <c r="H482" s="410">
        <f t="shared" si="32"/>
        <v>0.16363636363636364</v>
      </c>
    </row>
    <row r="483" spans="1:8" x14ac:dyDescent="0.2">
      <c r="A483" s="82">
        <f t="shared" si="33"/>
        <v>299</v>
      </c>
      <c r="B483" s="324">
        <v>5162</v>
      </c>
      <c r="C483" s="325">
        <v>6112</v>
      </c>
      <c r="D483" s="287" t="s">
        <v>299</v>
      </c>
      <c r="E483" s="325">
        <v>190</v>
      </c>
      <c r="F483" s="325">
        <v>190</v>
      </c>
      <c r="G483" s="325">
        <v>16</v>
      </c>
      <c r="H483" s="410">
        <f t="shared" si="32"/>
        <v>8.4210526315789472E-2</v>
      </c>
    </row>
    <row r="484" spans="1:8" x14ac:dyDescent="0.2">
      <c r="A484" s="82">
        <f t="shared" si="33"/>
        <v>300</v>
      </c>
      <c r="B484" s="324">
        <v>5164</v>
      </c>
      <c r="C484" s="325">
        <v>6112</v>
      </c>
      <c r="D484" s="287" t="s">
        <v>128</v>
      </c>
      <c r="E484" s="325">
        <v>0</v>
      </c>
      <c r="F484" s="325">
        <v>0</v>
      </c>
      <c r="G484" s="325">
        <v>0</v>
      </c>
      <c r="H484" s="410">
        <f t="shared" si="32"/>
        <v>0</v>
      </c>
    </row>
    <row r="485" spans="1:8" x14ac:dyDescent="0.2">
      <c r="A485" s="82">
        <f t="shared" si="33"/>
        <v>301</v>
      </c>
      <c r="B485" s="324">
        <v>5167</v>
      </c>
      <c r="C485" s="325">
        <v>6112</v>
      </c>
      <c r="D485" s="287" t="s">
        <v>300</v>
      </c>
      <c r="E485" s="325">
        <v>55</v>
      </c>
      <c r="F485" s="325">
        <v>55</v>
      </c>
      <c r="G485" s="325">
        <v>0</v>
      </c>
      <c r="H485" s="410">
        <f t="shared" si="32"/>
        <v>0</v>
      </c>
    </row>
    <row r="486" spans="1:8" x14ac:dyDescent="0.2">
      <c r="A486" s="82">
        <f t="shared" si="33"/>
        <v>302</v>
      </c>
      <c r="B486" s="324">
        <v>5169</v>
      </c>
      <c r="C486" s="325">
        <v>6112</v>
      </c>
      <c r="D486" s="287" t="s">
        <v>301</v>
      </c>
      <c r="E486" s="325">
        <v>15</v>
      </c>
      <c r="F486" s="325">
        <v>15</v>
      </c>
      <c r="G486" s="325">
        <v>4</v>
      </c>
      <c r="H486" s="410">
        <f t="shared" si="32"/>
        <v>0.26666666666666666</v>
      </c>
    </row>
    <row r="487" spans="1:8" x14ac:dyDescent="0.2">
      <c r="A487" s="82">
        <f t="shared" si="33"/>
        <v>303</v>
      </c>
      <c r="B487" s="324">
        <v>5173</v>
      </c>
      <c r="C487" s="325">
        <v>6112</v>
      </c>
      <c r="D487" s="287" t="s">
        <v>302</v>
      </c>
      <c r="E487" s="325">
        <v>43</v>
      </c>
      <c r="F487" s="325">
        <v>43</v>
      </c>
      <c r="G487" s="325">
        <v>1</v>
      </c>
      <c r="H487" s="410">
        <f t="shared" si="32"/>
        <v>2.3255813953488372E-2</v>
      </c>
    </row>
    <row r="488" spans="1:8" x14ac:dyDescent="0.2">
      <c r="A488" s="82">
        <f t="shared" si="33"/>
        <v>304</v>
      </c>
      <c r="B488" s="324">
        <v>5175</v>
      </c>
      <c r="C488" s="325">
        <v>6112</v>
      </c>
      <c r="D488" s="287" t="s">
        <v>267</v>
      </c>
      <c r="E488" s="325">
        <v>68</v>
      </c>
      <c r="F488" s="325">
        <v>68</v>
      </c>
      <c r="G488" s="325">
        <v>18</v>
      </c>
      <c r="H488" s="410">
        <f t="shared" si="32"/>
        <v>0.26470588235294118</v>
      </c>
    </row>
    <row r="489" spans="1:8" x14ac:dyDescent="0.2">
      <c r="A489" s="82">
        <f t="shared" si="33"/>
        <v>305</v>
      </c>
      <c r="B489" s="324">
        <v>5176</v>
      </c>
      <c r="C489" s="325">
        <v>6112</v>
      </c>
      <c r="D489" s="287" t="s">
        <v>303</v>
      </c>
      <c r="E489" s="325">
        <v>0</v>
      </c>
      <c r="F489" s="325">
        <v>0</v>
      </c>
      <c r="G489" s="325">
        <v>0</v>
      </c>
      <c r="H489" s="410">
        <f t="shared" si="32"/>
        <v>0</v>
      </c>
    </row>
    <row r="490" spans="1:8" ht="13.5" thickBot="1" x14ac:dyDescent="0.25">
      <c r="A490" s="82">
        <f t="shared" si="33"/>
        <v>306</v>
      </c>
      <c r="B490" s="229">
        <v>5194</v>
      </c>
      <c r="C490" s="230">
        <v>6112</v>
      </c>
      <c r="D490" s="326" t="s">
        <v>269</v>
      </c>
      <c r="E490" s="230">
        <v>70</v>
      </c>
      <c r="F490" s="230">
        <v>70</v>
      </c>
      <c r="G490" s="230">
        <v>24</v>
      </c>
      <c r="H490" s="411">
        <f t="shared" si="32"/>
        <v>0.34285714285714286</v>
      </c>
    </row>
    <row r="491" spans="1:8" ht="13.5" thickBot="1" x14ac:dyDescent="0.25">
      <c r="A491" s="82">
        <f t="shared" si="33"/>
        <v>307</v>
      </c>
      <c r="B491" s="412"/>
      <c r="C491" s="412"/>
      <c r="D491" s="165" t="s">
        <v>304</v>
      </c>
      <c r="E491" s="166">
        <f>SUM(E479:E490)</f>
        <v>591</v>
      </c>
      <c r="F491" s="166">
        <f>SUM(F479:F490)</f>
        <v>591</v>
      </c>
      <c r="G491" s="167">
        <f>SUM(G479:G490)</f>
        <v>76</v>
      </c>
      <c r="H491" s="184">
        <f>IF(F491=0,0,G491/F491)</f>
        <v>0.12859560067681894</v>
      </c>
    </row>
    <row r="492" spans="1:8" x14ac:dyDescent="0.2">
      <c r="A492" s="82">
        <f t="shared" si="33"/>
        <v>308</v>
      </c>
      <c r="B492" s="276">
        <v>5139</v>
      </c>
      <c r="C492" s="298">
        <v>6118</v>
      </c>
      <c r="D492" s="278" t="s">
        <v>80</v>
      </c>
      <c r="E492" s="298">
        <v>0</v>
      </c>
      <c r="F492" s="298">
        <v>0</v>
      </c>
      <c r="G492" s="298">
        <v>1</v>
      </c>
      <c r="H492" s="410">
        <f t="shared" si="32"/>
        <v>0</v>
      </c>
    </row>
    <row r="493" spans="1:8" x14ac:dyDescent="0.2">
      <c r="A493" s="82">
        <f t="shared" si="33"/>
        <v>309</v>
      </c>
      <c r="B493" s="324">
        <v>5156</v>
      </c>
      <c r="C493" s="325">
        <v>6118</v>
      </c>
      <c r="D493" s="287" t="s">
        <v>298</v>
      </c>
      <c r="E493" s="325">
        <v>0</v>
      </c>
      <c r="F493" s="325">
        <v>0</v>
      </c>
      <c r="G493" s="325">
        <v>1</v>
      </c>
      <c r="H493" s="410">
        <f t="shared" si="32"/>
        <v>0</v>
      </c>
    </row>
    <row r="494" spans="1:8" x14ac:dyDescent="0.2">
      <c r="A494" s="82">
        <f t="shared" si="33"/>
        <v>310</v>
      </c>
      <c r="B494" s="324">
        <v>5161</v>
      </c>
      <c r="C494" s="325">
        <v>6118</v>
      </c>
      <c r="D494" s="287" t="s">
        <v>257</v>
      </c>
      <c r="E494" s="325">
        <v>0</v>
      </c>
      <c r="F494" s="325">
        <v>0</v>
      </c>
      <c r="G494" s="325">
        <v>8</v>
      </c>
      <c r="H494" s="410">
        <f t="shared" si="32"/>
        <v>0</v>
      </c>
    </row>
    <row r="495" spans="1:8" x14ac:dyDescent="0.2">
      <c r="A495" s="82">
        <f t="shared" si="33"/>
        <v>311</v>
      </c>
      <c r="B495" s="324">
        <v>5162</v>
      </c>
      <c r="C495" s="325">
        <v>6118</v>
      </c>
      <c r="D495" s="287" t="s">
        <v>299</v>
      </c>
      <c r="E495" s="325">
        <v>0</v>
      </c>
      <c r="F495" s="325">
        <v>0</v>
      </c>
      <c r="G495" s="325">
        <v>2</v>
      </c>
      <c r="H495" s="410">
        <f t="shared" si="32"/>
        <v>0</v>
      </c>
    </row>
    <row r="496" spans="1:8" x14ac:dyDescent="0.2">
      <c r="A496" s="82">
        <f>A495+1</f>
        <v>312</v>
      </c>
      <c r="B496" s="324">
        <v>5164</v>
      </c>
      <c r="C496" s="325">
        <v>6118</v>
      </c>
      <c r="D496" s="287" t="s">
        <v>128</v>
      </c>
      <c r="E496" s="325">
        <v>0</v>
      </c>
      <c r="F496" s="325">
        <v>245</v>
      </c>
      <c r="G496" s="325">
        <v>245</v>
      </c>
      <c r="H496" s="410">
        <f t="shared" si="32"/>
        <v>1</v>
      </c>
    </row>
    <row r="497" spans="1:8" x14ac:dyDescent="0.2">
      <c r="A497" s="82">
        <f t="shared" si="33"/>
        <v>313</v>
      </c>
      <c r="B497" s="324">
        <v>5169</v>
      </c>
      <c r="C497" s="325">
        <v>6118</v>
      </c>
      <c r="D497" s="287" t="s">
        <v>301</v>
      </c>
      <c r="E497" s="325">
        <v>0</v>
      </c>
      <c r="F497" s="325">
        <v>121</v>
      </c>
      <c r="G497" s="325">
        <v>121</v>
      </c>
      <c r="H497" s="410">
        <f t="shared" si="32"/>
        <v>1</v>
      </c>
    </row>
    <row r="498" spans="1:8" x14ac:dyDescent="0.2">
      <c r="A498" s="82">
        <f t="shared" si="33"/>
        <v>314</v>
      </c>
      <c r="B498" s="324">
        <v>5173</v>
      </c>
      <c r="C498" s="325">
        <v>6118</v>
      </c>
      <c r="D498" s="287" t="s">
        <v>302</v>
      </c>
      <c r="E498" s="325">
        <v>0</v>
      </c>
      <c r="F498" s="325">
        <v>0</v>
      </c>
      <c r="G498" s="325">
        <v>2</v>
      </c>
      <c r="H498" s="410">
        <f t="shared" si="32"/>
        <v>0</v>
      </c>
    </row>
    <row r="499" spans="1:8" ht="13.5" thickBot="1" x14ac:dyDescent="0.25">
      <c r="A499" s="82">
        <f t="shared" si="33"/>
        <v>315</v>
      </c>
      <c r="B499" s="229">
        <v>5175</v>
      </c>
      <c r="C499" s="230">
        <v>6118</v>
      </c>
      <c r="D499" s="231" t="s">
        <v>267</v>
      </c>
      <c r="E499" s="375">
        <v>0</v>
      </c>
      <c r="F499" s="375">
        <v>11</v>
      </c>
      <c r="G499" s="375">
        <v>54</v>
      </c>
      <c r="H499" s="410">
        <f t="shared" si="32"/>
        <v>4.9090909090909092</v>
      </c>
    </row>
    <row r="500" spans="1:8" ht="13.5" thickBot="1" x14ac:dyDescent="0.25">
      <c r="A500" s="82">
        <f t="shared" si="33"/>
        <v>316</v>
      </c>
      <c r="B500" s="412"/>
      <c r="C500" s="412"/>
      <c r="D500" s="219" t="s">
        <v>305</v>
      </c>
      <c r="E500" s="108">
        <f>SUM(E492:E499)</f>
        <v>0</v>
      </c>
      <c r="F500" s="108">
        <f>SUM(F492:F499)</f>
        <v>377</v>
      </c>
      <c r="G500" s="108">
        <f>SUM(G492:G499)</f>
        <v>434</v>
      </c>
      <c r="H500" s="184">
        <f>IF(F500=0,0,G500/F500)</f>
        <v>1.1511936339522546</v>
      </c>
    </row>
    <row r="501" spans="1:8" x14ac:dyDescent="0.2">
      <c r="A501" s="82">
        <f t="shared" si="33"/>
        <v>317</v>
      </c>
      <c r="B501" s="110">
        <v>5131</v>
      </c>
      <c r="C501" s="151">
        <v>6171</v>
      </c>
      <c r="D501" s="151" t="s">
        <v>306</v>
      </c>
      <c r="E501" s="151">
        <v>50</v>
      </c>
      <c r="F501" s="151">
        <v>50</v>
      </c>
      <c r="G501" s="151">
        <v>8</v>
      </c>
      <c r="H501" s="113">
        <f t="shared" ref="H501:H530" si="34">IF(F501=0,0,G501/F501)</f>
        <v>0.16</v>
      </c>
    </row>
    <row r="502" spans="1:8" x14ac:dyDescent="0.2">
      <c r="A502" s="82">
        <f t="shared" si="33"/>
        <v>318</v>
      </c>
      <c r="B502" s="116">
        <v>5133</v>
      </c>
      <c r="C502" s="117">
        <v>6171</v>
      </c>
      <c r="D502" s="117" t="s">
        <v>307</v>
      </c>
      <c r="E502" s="117">
        <v>2</v>
      </c>
      <c r="F502" s="117">
        <v>2</v>
      </c>
      <c r="G502" s="117">
        <v>1</v>
      </c>
      <c r="H502" s="155">
        <f t="shared" si="34"/>
        <v>0.5</v>
      </c>
    </row>
    <row r="503" spans="1:8" x14ac:dyDescent="0.2">
      <c r="A503" s="82">
        <f t="shared" si="33"/>
        <v>319</v>
      </c>
      <c r="B503" s="195">
        <v>5134</v>
      </c>
      <c r="C503" s="154">
        <v>6171</v>
      </c>
      <c r="D503" s="154" t="s">
        <v>308</v>
      </c>
      <c r="E503" s="154">
        <v>3</v>
      </c>
      <c r="F503" s="154">
        <v>3</v>
      </c>
      <c r="G503" s="154">
        <v>0</v>
      </c>
      <c r="H503" s="155">
        <f t="shared" si="34"/>
        <v>0</v>
      </c>
    </row>
    <row r="504" spans="1:8" x14ac:dyDescent="0.2">
      <c r="A504" s="82">
        <f t="shared" si="33"/>
        <v>320</v>
      </c>
      <c r="B504" s="195">
        <v>5136</v>
      </c>
      <c r="C504" s="154">
        <v>6171</v>
      </c>
      <c r="D504" s="154" t="s">
        <v>309</v>
      </c>
      <c r="E504" s="154">
        <v>30</v>
      </c>
      <c r="F504" s="154">
        <v>30</v>
      </c>
      <c r="G504" s="154">
        <v>5</v>
      </c>
      <c r="H504" s="155">
        <f t="shared" si="34"/>
        <v>0.16666666666666666</v>
      </c>
    </row>
    <row r="505" spans="1:8" x14ac:dyDescent="0.2">
      <c r="A505" s="82">
        <f t="shared" si="33"/>
        <v>321</v>
      </c>
      <c r="B505" s="116">
        <v>5137</v>
      </c>
      <c r="C505" s="117">
        <v>6171</v>
      </c>
      <c r="D505" s="117" t="s">
        <v>310</v>
      </c>
      <c r="E505" s="117">
        <v>200</v>
      </c>
      <c r="F505" s="117">
        <v>200</v>
      </c>
      <c r="G505" s="117">
        <v>64</v>
      </c>
      <c r="H505" s="92">
        <f t="shared" si="34"/>
        <v>0.32</v>
      </c>
    </row>
    <row r="506" spans="1:8" x14ac:dyDescent="0.2">
      <c r="A506" s="82">
        <f t="shared" si="33"/>
        <v>322</v>
      </c>
      <c r="B506" s="116">
        <v>5139</v>
      </c>
      <c r="C506" s="117">
        <v>6171</v>
      </c>
      <c r="D506" s="117" t="s">
        <v>80</v>
      </c>
      <c r="E506" s="117">
        <v>850</v>
      </c>
      <c r="F506" s="117">
        <v>850</v>
      </c>
      <c r="G506" s="117">
        <v>136</v>
      </c>
      <c r="H506" s="92">
        <f t="shared" si="34"/>
        <v>0.16</v>
      </c>
    </row>
    <row r="507" spans="1:8" x14ac:dyDescent="0.2">
      <c r="A507" s="82">
        <f t="shared" si="33"/>
        <v>323</v>
      </c>
      <c r="B507" s="116">
        <v>5156</v>
      </c>
      <c r="C507" s="117">
        <v>6171</v>
      </c>
      <c r="D507" s="117" t="s">
        <v>298</v>
      </c>
      <c r="E507" s="117">
        <v>50</v>
      </c>
      <c r="F507" s="117">
        <v>50</v>
      </c>
      <c r="G507" s="117">
        <v>12</v>
      </c>
      <c r="H507" s="92">
        <f t="shared" si="34"/>
        <v>0.24</v>
      </c>
    </row>
    <row r="508" spans="1:8" x14ac:dyDescent="0.2">
      <c r="A508" s="82">
        <f t="shared" si="33"/>
        <v>324</v>
      </c>
      <c r="B508" s="116">
        <v>5161</v>
      </c>
      <c r="C508" s="117">
        <v>6171</v>
      </c>
      <c r="D508" s="117" t="s">
        <v>257</v>
      </c>
      <c r="E508" s="117">
        <v>500</v>
      </c>
      <c r="F508" s="117">
        <v>498</v>
      </c>
      <c r="G508" s="117">
        <v>-6</v>
      </c>
      <c r="H508" s="92">
        <f t="shared" si="34"/>
        <v>-1.2048192771084338E-2</v>
      </c>
    </row>
    <row r="509" spans="1:8" x14ac:dyDescent="0.2">
      <c r="A509" s="82">
        <f t="shared" si="33"/>
        <v>325</v>
      </c>
      <c r="B509" s="116">
        <v>5162</v>
      </c>
      <c r="C509" s="117">
        <v>6171</v>
      </c>
      <c r="D509" s="117" t="s">
        <v>311</v>
      </c>
      <c r="E509" s="117">
        <v>450</v>
      </c>
      <c r="F509" s="117">
        <v>450</v>
      </c>
      <c r="G509" s="117">
        <v>84</v>
      </c>
      <c r="H509" s="92">
        <f t="shared" si="34"/>
        <v>0.18666666666666668</v>
      </c>
    </row>
    <row r="510" spans="1:8" x14ac:dyDescent="0.2">
      <c r="A510" s="82">
        <f t="shared" si="33"/>
        <v>326</v>
      </c>
      <c r="B510" s="116">
        <v>5163</v>
      </c>
      <c r="C510" s="117">
        <v>6171</v>
      </c>
      <c r="D510" s="117" t="s">
        <v>70</v>
      </c>
      <c r="E510" s="117">
        <v>85</v>
      </c>
      <c r="F510" s="117">
        <v>85</v>
      </c>
      <c r="G510" s="117">
        <v>0</v>
      </c>
      <c r="H510" s="92">
        <f t="shared" si="34"/>
        <v>0</v>
      </c>
    </row>
    <row r="511" spans="1:8" ht="13.5" thickBot="1" x14ac:dyDescent="0.25">
      <c r="A511" s="82">
        <f t="shared" si="33"/>
        <v>327</v>
      </c>
      <c r="B511" s="116">
        <v>5164</v>
      </c>
      <c r="C511" s="117">
        <v>6171</v>
      </c>
      <c r="D511" s="117" t="s">
        <v>128</v>
      </c>
      <c r="E511" s="117">
        <v>90</v>
      </c>
      <c r="F511" s="117">
        <v>90</v>
      </c>
      <c r="G511" s="117">
        <v>0</v>
      </c>
      <c r="H511" s="92">
        <f t="shared" si="34"/>
        <v>0</v>
      </c>
    </row>
    <row r="512" spans="1:8" ht="13.5" thickBot="1" x14ac:dyDescent="0.25">
      <c r="A512" s="82"/>
      <c r="B512" s="77" t="s">
        <v>34</v>
      </c>
      <c r="C512" s="78" t="s">
        <v>1</v>
      </c>
      <c r="D512" s="79" t="s">
        <v>2</v>
      </c>
      <c r="E512" s="80" t="s">
        <v>3</v>
      </c>
      <c r="F512" s="80" t="s">
        <v>4</v>
      </c>
      <c r="G512" s="80" t="s">
        <v>5</v>
      </c>
      <c r="H512" s="81" t="s">
        <v>6</v>
      </c>
    </row>
    <row r="513" spans="1:8" x14ac:dyDescent="0.2">
      <c r="A513" s="82">
        <f>A511+1</f>
        <v>328</v>
      </c>
      <c r="B513" s="116">
        <v>5166</v>
      </c>
      <c r="C513" s="117">
        <v>6171</v>
      </c>
      <c r="D513" s="117" t="s">
        <v>312</v>
      </c>
      <c r="E513" s="117">
        <v>85</v>
      </c>
      <c r="F513" s="117">
        <v>85</v>
      </c>
      <c r="G513" s="117">
        <v>29</v>
      </c>
      <c r="H513" s="92">
        <f t="shared" si="34"/>
        <v>0.3411764705882353</v>
      </c>
    </row>
    <row r="514" spans="1:8" x14ac:dyDescent="0.2">
      <c r="A514" s="82">
        <f>A513+1</f>
        <v>329</v>
      </c>
      <c r="B514" s="116">
        <v>5167</v>
      </c>
      <c r="C514" s="117">
        <v>6171</v>
      </c>
      <c r="D514" s="117" t="s">
        <v>313</v>
      </c>
      <c r="E514" s="117">
        <v>350</v>
      </c>
      <c r="F514" s="117">
        <v>350</v>
      </c>
      <c r="G514" s="117">
        <v>84</v>
      </c>
      <c r="H514" s="92">
        <f t="shared" si="34"/>
        <v>0.24</v>
      </c>
    </row>
    <row r="515" spans="1:8" x14ac:dyDescent="0.2">
      <c r="A515" s="82">
        <f t="shared" si="33"/>
        <v>330</v>
      </c>
      <c r="B515" s="116">
        <v>5168</v>
      </c>
      <c r="C515" s="117">
        <v>6171</v>
      </c>
      <c r="D515" s="117" t="s">
        <v>314</v>
      </c>
      <c r="E515" s="117">
        <v>25</v>
      </c>
      <c r="F515" s="117">
        <v>25</v>
      </c>
      <c r="G515" s="117">
        <v>0</v>
      </c>
      <c r="H515" s="92">
        <f t="shared" si="34"/>
        <v>0</v>
      </c>
    </row>
    <row r="516" spans="1:8" x14ac:dyDescent="0.2">
      <c r="A516" s="82">
        <f t="shared" si="33"/>
        <v>331</v>
      </c>
      <c r="B516" s="116">
        <v>5169</v>
      </c>
      <c r="C516" s="117">
        <v>6171</v>
      </c>
      <c r="D516" s="117" t="s">
        <v>301</v>
      </c>
      <c r="E516" s="117">
        <v>800</v>
      </c>
      <c r="F516" s="117">
        <v>1100</v>
      </c>
      <c r="G516" s="117">
        <v>119</v>
      </c>
      <c r="H516" s="92">
        <f t="shared" si="34"/>
        <v>0.10818181818181818</v>
      </c>
    </row>
    <row r="517" spans="1:8" x14ac:dyDescent="0.2">
      <c r="A517" s="82">
        <f t="shared" si="33"/>
        <v>332</v>
      </c>
      <c r="B517" s="116">
        <v>5171</v>
      </c>
      <c r="C517" s="117">
        <v>6171</v>
      </c>
      <c r="D517" s="117" t="s">
        <v>179</v>
      </c>
      <c r="E517" s="117">
        <v>100</v>
      </c>
      <c r="F517" s="117">
        <v>100</v>
      </c>
      <c r="G517" s="117">
        <v>6</v>
      </c>
      <c r="H517" s="92">
        <f t="shared" si="34"/>
        <v>0.06</v>
      </c>
    </row>
    <row r="518" spans="1:8" x14ac:dyDescent="0.2">
      <c r="A518" s="82">
        <f t="shared" si="33"/>
        <v>333</v>
      </c>
      <c r="B518" s="116">
        <v>5173</v>
      </c>
      <c r="C518" s="117">
        <v>6171</v>
      </c>
      <c r="D518" s="117" t="s">
        <v>302</v>
      </c>
      <c r="E518" s="117">
        <v>80</v>
      </c>
      <c r="F518" s="117">
        <v>80</v>
      </c>
      <c r="G518" s="117">
        <v>33</v>
      </c>
      <c r="H518" s="92">
        <f t="shared" si="34"/>
        <v>0.41249999999999998</v>
      </c>
    </row>
    <row r="519" spans="1:8" x14ac:dyDescent="0.2">
      <c r="A519" s="82">
        <f>A518+1</f>
        <v>334</v>
      </c>
      <c r="B519" s="116">
        <v>5175</v>
      </c>
      <c r="C519" s="117">
        <v>6171</v>
      </c>
      <c r="D519" s="117" t="s">
        <v>315</v>
      </c>
      <c r="E519" s="117">
        <v>5</v>
      </c>
      <c r="F519" s="117">
        <v>5</v>
      </c>
      <c r="G519" s="117">
        <v>0</v>
      </c>
      <c r="H519" s="92">
        <f t="shared" si="34"/>
        <v>0</v>
      </c>
    </row>
    <row r="520" spans="1:8" x14ac:dyDescent="0.2">
      <c r="A520" s="82">
        <f t="shared" si="33"/>
        <v>335</v>
      </c>
      <c r="B520" s="195">
        <v>5176</v>
      </c>
      <c r="C520" s="154">
        <v>6171</v>
      </c>
      <c r="D520" s="154" t="s">
        <v>303</v>
      </c>
      <c r="E520" s="154">
        <v>3</v>
      </c>
      <c r="F520" s="154">
        <v>3</v>
      </c>
      <c r="G520" s="154">
        <v>1</v>
      </c>
      <c r="H520" s="155">
        <f t="shared" si="34"/>
        <v>0.33333333333333331</v>
      </c>
    </row>
    <row r="521" spans="1:8" x14ac:dyDescent="0.2">
      <c r="A521" s="82">
        <f t="shared" si="33"/>
        <v>336</v>
      </c>
      <c r="B521" s="195">
        <v>5182</v>
      </c>
      <c r="C521" s="154">
        <v>6171</v>
      </c>
      <c r="D521" s="154" t="s">
        <v>316</v>
      </c>
      <c r="E521" s="154">
        <v>0</v>
      </c>
      <c r="F521" s="154">
        <v>0</v>
      </c>
      <c r="G521" s="154">
        <v>23</v>
      </c>
      <c r="H521" s="155">
        <f t="shared" si="34"/>
        <v>0</v>
      </c>
    </row>
    <row r="522" spans="1:8" x14ac:dyDescent="0.2">
      <c r="A522" s="82">
        <f t="shared" si="33"/>
        <v>337</v>
      </c>
      <c r="B522" s="116">
        <v>5192</v>
      </c>
      <c r="C522" s="117">
        <v>6171</v>
      </c>
      <c r="D522" s="117" t="s">
        <v>317</v>
      </c>
      <c r="E522" s="117">
        <v>30</v>
      </c>
      <c r="F522" s="117">
        <v>30</v>
      </c>
      <c r="G522" s="117">
        <v>6</v>
      </c>
      <c r="H522" s="92">
        <f t="shared" si="34"/>
        <v>0.2</v>
      </c>
    </row>
    <row r="523" spans="1:8" x14ac:dyDescent="0.2">
      <c r="A523" s="82">
        <f>A522+1</f>
        <v>338</v>
      </c>
      <c r="B523" s="116">
        <v>5222</v>
      </c>
      <c r="C523" s="117">
        <v>6171</v>
      </c>
      <c r="D523" s="117" t="s">
        <v>318</v>
      </c>
      <c r="E523" s="117">
        <v>2</v>
      </c>
      <c r="F523" s="117">
        <v>2</v>
      </c>
      <c r="G523" s="117">
        <v>1</v>
      </c>
      <c r="H523" s="92">
        <f t="shared" si="34"/>
        <v>0.5</v>
      </c>
    </row>
    <row r="524" spans="1:8" x14ac:dyDescent="0.2">
      <c r="A524" s="82">
        <f t="shared" si="33"/>
        <v>339</v>
      </c>
      <c r="B524" s="195">
        <v>5229</v>
      </c>
      <c r="C524" s="154">
        <v>6171</v>
      </c>
      <c r="D524" s="154" t="s">
        <v>319</v>
      </c>
      <c r="E524" s="154">
        <v>34</v>
      </c>
      <c r="F524" s="154">
        <v>36</v>
      </c>
      <c r="G524" s="154">
        <v>36</v>
      </c>
      <c r="H524" s="92">
        <f t="shared" si="34"/>
        <v>1</v>
      </c>
    </row>
    <row r="525" spans="1:8" x14ac:dyDescent="0.2">
      <c r="A525" s="82">
        <f t="shared" si="33"/>
        <v>340</v>
      </c>
      <c r="B525" s="116">
        <v>5361</v>
      </c>
      <c r="C525" s="117">
        <v>6171</v>
      </c>
      <c r="D525" s="154" t="s">
        <v>320</v>
      </c>
      <c r="E525" s="117">
        <v>1</v>
      </c>
      <c r="F525" s="117">
        <v>1</v>
      </c>
      <c r="G525" s="117">
        <v>0</v>
      </c>
      <c r="H525" s="92">
        <f t="shared" si="34"/>
        <v>0</v>
      </c>
    </row>
    <row r="526" spans="1:8" ht="13.5" thickBot="1" x14ac:dyDescent="0.25">
      <c r="A526" s="82">
        <f t="shared" si="33"/>
        <v>341</v>
      </c>
      <c r="B526" s="118">
        <v>5362</v>
      </c>
      <c r="C526" s="119">
        <v>6171</v>
      </c>
      <c r="D526" s="119" t="s">
        <v>321</v>
      </c>
      <c r="E526" s="119">
        <v>4</v>
      </c>
      <c r="F526" s="119">
        <v>4</v>
      </c>
      <c r="G526" s="119">
        <v>0</v>
      </c>
      <c r="H526" s="104">
        <f t="shared" si="34"/>
        <v>0</v>
      </c>
    </row>
    <row r="527" spans="1:8" ht="13.5" thickBot="1" x14ac:dyDescent="0.25">
      <c r="A527" s="82">
        <f>A526+1</f>
        <v>342</v>
      </c>
      <c r="B527" s="58"/>
      <c r="C527" s="58"/>
      <c r="D527" s="134" t="s">
        <v>322</v>
      </c>
      <c r="E527" s="135">
        <f>SUM(E501:E526)</f>
        <v>3829</v>
      </c>
      <c r="F527" s="135">
        <f>SUM(F501:F526)</f>
        <v>4129</v>
      </c>
      <c r="G527" s="135">
        <f>SUM(G501:G526)</f>
        <v>642</v>
      </c>
      <c r="H527" s="109">
        <f t="shared" si="34"/>
        <v>0.15548558973116977</v>
      </c>
    </row>
    <row r="528" spans="1:8" x14ac:dyDescent="0.2">
      <c r="A528" s="82">
        <f>A527+1</f>
        <v>343</v>
      </c>
      <c r="B528" s="110">
        <v>5139</v>
      </c>
      <c r="C528" s="151">
        <v>6173</v>
      </c>
      <c r="D528" s="361" t="s">
        <v>80</v>
      </c>
      <c r="E528" s="413">
        <v>0</v>
      </c>
      <c r="F528" s="413">
        <v>0</v>
      </c>
      <c r="G528" s="413">
        <v>1</v>
      </c>
      <c r="H528" s="113">
        <f t="shared" si="34"/>
        <v>0</v>
      </c>
    </row>
    <row r="529" spans="1:8" x14ac:dyDescent="0.2">
      <c r="A529" s="82">
        <f>A528+1</f>
        <v>344</v>
      </c>
      <c r="B529" s="114">
        <v>5161</v>
      </c>
      <c r="C529" s="115">
        <v>6173</v>
      </c>
      <c r="D529" s="371" t="s">
        <v>257</v>
      </c>
      <c r="E529" s="414">
        <v>0</v>
      </c>
      <c r="F529" s="414">
        <v>0</v>
      </c>
      <c r="G529" s="414">
        <v>1</v>
      </c>
      <c r="H529" s="155">
        <f t="shared" si="34"/>
        <v>0</v>
      </c>
    </row>
    <row r="530" spans="1:8" ht="13.5" thickBot="1" x14ac:dyDescent="0.25">
      <c r="A530" s="82">
        <f>A529+1</f>
        <v>345</v>
      </c>
      <c r="B530" s="170">
        <v>5169</v>
      </c>
      <c r="C530" s="171">
        <v>6173</v>
      </c>
      <c r="D530" s="337" t="s">
        <v>301</v>
      </c>
      <c r="E530" s="415">
        <v>0</v>
      </c>
      <c r="F530" s="415">
        <v>0</v>
      </c>
      <c r="G530" s="415">
        <v>8</v>
      </c>
      <c r="H530" s="104">
        <f t="shared" si="34"/>
        <v>0</v>
      </c>
    </row>
    <row r="531" spans="1:8" ht="13.5" thickBot="1" x14ac:dyDescent="0.25">
      <c r="A531" s="82">
        <f>A530+1</f>
        <v>346</v>
      </c>
      <c r="B531" s="58"/>
      <c r="C531" s="58"/>
      <c r="D531" s="134" t="s">
        <v>323</v>
      </c>
      <c r="E531" s="135">
        <f>SUM(E528:E530)</f>
        <v>0</v>
      </c>
      <c r="F531" s="135">
        <f>SUM(F528:F530)</f>
        <v>0</v>
      </c>
      <c r="G531" s="135">
        <f>SUM(G528:G530)</f>
        <v>10</v>
      </c>
      <c r="H531" s="401" t="s">
        <v>324</v>
      </c>
    </row>
    <row r="532" spans="1:8" ht="10.5" customHeight="1" thickBot="1" x14ac:dyDescent="0.25">
      <c r="A532" s="82"/>
      <c r="B532" s="63"/>
      <c r="C532" s="123"/>
      <c r="D532" s="69"/>
      <c r="E532" s="69"/>
      <c r="F532" s="69"/>
      <c r="G532" s="70"/>
      <c r="H532" s="315"/>
    </row>
    <row r="533" spans="1:8" ht="13.5" thickBot="1" x14ac:dyDescent="0.25">
      <c r="A533" s="82"/>
      <c r="B533" s="67"/>
      <c r="C533" s="313" t="s">
        <v>183</v>
      </c>
      <c r="D533" s="314"/>
      <c r="E533" s="69"/>
      <c r="F533" s="69"/>
      <c r="G533" s="70"/>
      <c r="H533" s="315"/>
    </row>
    <row r="534" spans="1:8" ht="10.5" customHeight="1" thickBot="1" x14ac:dyDescent="0.25">
      <c r="A534" s="82"/>
      <c r="B534" s="72"/>
      <c r="C534" s="316"/>
      <c r="D534" s="73"/>
      <c r="E534" s="73"/>
      <c r="F534" s="73"/>
      <c r="G534" s="74"/>
      <c r="H534" s="317"/>
    </row>
    <row r="535" spans="1:8" ht="13.5" thickBot="1" x14ac:dyDescent="0.25">
      <c r="A535" s="82"/>
      <c r="B535" s="77" t="s">
        <v>34</v>
      </c>
      <c r="C535" s="78" t="s">
        <v>1</v>
      </c>
      <c r="D535" s="384" t="s">
        <v>2</v>
      </c>
      <c r="E535" s="80" t="s">
        <v>3</v>
      </c>
      <c r="F535" s="80" t="s">
        <v>4</v>
      </c>
      <c r="G535" s="80" t="s">
        <v>5</v>
      </c>
      <c r="H535" s="81" t="s">
        <v>6</v>
      </c>
    </row>
    <row r="536" spans="1:8" x14ac:dyDescent="0.2">
      <c r="A536" s="82">
        <f>A531+1</f>
        <v>347</v>
      </c>
      <c r="B536" s="110">
        <v>6122</v>
      </c>
      <c r="C536" s="151">
        <v>6171</v>
      </c>
      <c r="D536" s="416" t="s">
        <v>325</v>
      </c>
      <c r="E536" s="151">
        <v>0</v>
      </c>
      <c r="F536" s="151">
        <v>0</v>
      </c>
      <c r="G536" s="151">
        <v>0</v>
      </c>
      <c r="H536" s="113">
        <f>IF(F536=0,0,G536/F536)</f>
        <v>0</v>
      </c>
    </row>
    <row r="537" spans="1:8" ht="13.5" thickBot="1" x14ac:dyDescent="0.25">
      <c r="A537" s="82">
        <f>A536+1</f>
        <v>348</v>
      </c>
      <c r="B537" s="170">
        <v>6123</v>
      </c>
      <c r="C537" s="171">
        <v>6171</v>
      </c>
      <c r="D537" s="417" t="s">
        <v>326</v>
      </c>
      <c r="E537" s="171">
        <v>0</v>
      </c>
      <c r="F537" s="171">
        <v>0</v>
      </c>
      <c r="G537" s="171">
        <v>0</v>
      </c>
      <c r="H537" s="147">
        <f>IF(F537=0,0,G537/F537)</f>
        <v>0</v>
      </c>
    </row>
    <row r="538" spans="1:8" ht="14.25" thickBot="1" x14ac:dyDescent="0.3">
      <c r="A538" s="82">
        <f>A537+1</f>
        <v>349</v>
      </c>
      <c r="B538" s="173"/>
      <c r="C538" s="173"/>
      <c r="D538" s="185" t="s">
        <v>210</v>
      </c>
      <c r="E538" s="186">
        <f>SUM(E536:E537)</f>
        <v>0</v>
      </c>
      <c r="F538" s="186">
        <f>SUM(F536:F537)</f>
        <v>0</v>
      </c>
      <c r="G538" s="186">
        <f>SUM(G536:G537)</f>
        <v>0</v>
      </c>
      <c r="H538" s="187">
        <f>IF(F538=0,0,G538/F538)</f>
        <v>0</v>
      </c>
    </row>
    <row r="539" spans="1:8" ht="13.5" x14ac:dyDescent="0.25">
      <c r="A539" s="82"/>
      <c r="B539" s="173"/>
      <c r="C539" s="173"/>
      <c r="D539" s="202"/>
      <c r="E539" s="202"/>
      <c r="F539" s="202"/>
      <c r="G539" s="202"/>
      <c r="H539" s="208"/>
    </row>
    <row r="540" spans="1:8" ht="18" customHeight="1" x14ac:dyDescent="0.3">
      <c r="A540" s="82"/>
      <c r="B540" s="60" t="s">
        <v>327</v>
      </c>
      <c r="C540" s="202"/>
      <c r="D540" s="202"/>
      <c r="E540" s="202"/>
      <c r="F540" s="202"/>
      <c r="G540" s="202"/>
      <c r="H540" s="208"/>
    </row>
    <row r="541" spans="1:8" ht="15.75" x14ac:dyDescent="0.25">
      <c r="A541" s="82"/>
      <c r="B541" s="61" t="s">
        <v>328</v>
      </c>
      <c r="C541" s="62"/>
      <c r="D541" s="62"/>
      <c r="E541" s="62"/>
      <c r="F541" s="59"/>
      <c r="G541" s="59"/>
      <c r="H541" s="59"/>
    </row>
    <row r="542" spans="1:8" ht="12.75" customHeight="1" thickBot="1" x14ac:dyDescent="0.3">
      <c r="A542" s="82"/>
      <c r="B542" s="61"/>
      <c r="C542" s="62"/>
      <c r="D542" s="62"/>
      <c r="E542" s="62"/>
      <c r="F542" s="59"/>
      <c r="G542" s="59"/>
      <c r="H542" s="59"/>
    </row>
    <row r="543" spans="1:8" ht="10.5" customHeight="1" thickBot="1" x14ac:dyDescent="0.25">
      <c r="A543" s="82"/>
      <c r="B543" s="266"/>
      <c r="C543" s="267"/>
      <c r="D543" s="267"/>
      <c r="E543" s="267"/>
      <c r="F543" s="267"/>
      <c r="G543" s="267"/>
      <c r="H543" s="66"/>
    </row>
    <row r="544" spans="1:8" ht="13.5" thickBot="1" x14ac:dyDescent="0.25">
      <c r="A544" s="82"/>
      <c r="B544" s="67"/>
      <c r="C544" s="158" t="s">
        <v>75</v>
      </c>
      <c r="D544" s="159"/>
      <c r="E544" s="69" t="s">
        <v>329</v>
      </c>
      <c r="F544" s="69"/>
      <c r="G544" s="69"/>
      <c r="H544" s="71"/>
    </row>
    <row r="545" spans="1:8" ht="10.5" customHeight="1" thickBot="1" x14ac:dyDescent="0.25">
      <c r="A545" s="82"/>
      <c r="B545" s="72"/>
      <c r="C545" s="73"/>
      <c r="D545" s="73"/>
      <c r="E545" s="73"/>
      <c r="F545" s="73"/>
      <c r="G545" s="74"/>
      <c r="H545" s="75"/>
    </row>
    <row r="546" spans="1:8" ht="13.5" thickBot="1" x14ac:dyDescent="0.25">
      <c r="A546" s="82"/>
      <c r="B546" s="77" t="s">
        <v>34</v>
      </c>
      <c r="C546" s="78" t="s">
        <v>1</v>
      </c>
      <c r="D546" s="79" t="s">
        <v>2</v>
      </c>
      <c r="E546" s="80" t="s">
        <v>3</v>
      </c>
      <c r="F546" s="80" t="s">
        <v>4</v>
      </c>
      <c r="G546" s="80" t="s">
        <v>5</v>
      </c>
      <c r="H546" s="81" t="s">
        <v>6</v>
      </c>
    </row>
    <row r="547" spans="1:8" x14ac:dyDescent="0.2">
      <c r="A547" s="82">
        <f>A538+1</f>
        <v>350</v>
      </c>
      <c r="B547" s="110">
        <v>5019</v>
      </c>
      <c r="C547" s="151">
        <v>5512</v>
      </c>
      <c r="D547" s="151" t="s">
        <v>330</v>
      </c>
      <c r="E547" s="151">
        <v>80</v>
      </c>
      <c r="F547" s="151">
        <v>80</v>
      </c>
      <c r="G547" s="151">
        <v>2</v>
      </c>
      <c r="H547" s="113">
        <f>IF(F547=0,0,G547/F547)</f>
        <v>2.5000000000000001E-2</v>
      </c>
    </row>
    <row r="548" spans="1:8" ht="13.5" thickBot="1" x14ac:dyDescent="0.25">
      <c r="A548" s="82">
        <f>A547+1</f>
        <v>351</v>
      </c>
      <c r="B548" s="118">
        <v>5039</v>
      </c>
      <c r="C548" s="119">
        <v>5512</v>
      </c>
      <c r="D548" s="119" t="s">
        <v>331</v>
      </c>
      <c r="E548" s="119">
        <v>5</v>
      </c>
      <c r="F548" s="119">
        <v>5</v>
      </c>
      <c r="G548" s="119">
        <v>0</v>
      </c>
      <c r="H548" s="104">
        <f>IF(F548=0,0,G548/F548)</f>
        <v>0</v>
      </c>
    </row>
    <row r="549" spans="1:8" ht="13.5" thickBot="1" x14ac:dyDescent="0.25">
      <c r="A549" s="82">
        <f>A548+1</f>
        <v>352</v>
      </c>
      <c r="B549" s="58"/>
      <c r="C549" s="58"/>
      <c r="D549" s="120" t="s">
        <v>210</v>
      </c>
      <c r="E549" s="121">
        <f>SUM(E547:E548)</f>
        <v>85</v>
      </c>
      <c r="F549" s="418">
        <f>SUM(F547:F548)</f>
        <v>85</v>
      </c>
      <c r="G549" s="121">
        <f>SUM(G547:G548)</f>
        <v>2</v>
      </c>
      <c r="H549" s="122">
        <f>IF(F549=0,0,G549/F549)</f>
        <v>2.3529411764705882E-2</v>
      </c>
    </row>
    <row r="550" spans="1:8" ht="6" customHeight="1" x14ac:dyDescent="0.2">
      <c r="A550" s="82"/>
      <c r="B550" s="189"/>
      <c r="C550" s="123"/>
      <c r="D550" s="190"/>
      <c r="E550" s="190"/>
      <c r="F550" s="190"/>
      <c r="G550" s="191"/>
      <c r="H550" s="66"/>
    </row>
    <row r="551" spans="1:8" x14ac:dyDescent="0.2">
      <c r="A551" s="82"/>
      <c r="B551" s="192"/>
      <c r="C551" s="69" t="s">
        <v>64</v>
      </c>
      <c r="D551" s="69"/>
      <c r="E551" s="69"/>
      <c r="F551" s="310"/>
      <c r="G551" s="311"/>
      <c r="H551" s="71"/>
    </row>
    <row r="552" spans="1:8" ht="7.5" customHeight="1" thickBot="1" x14ac:dyDescent="0.25">
      <c r="A552" s="82"/>
      <c r="B552" s="193"/>
      <c r="C552" s="194"/>
      <c r="D552" s="194"/>
      <c r="E552" s="194"/>
      <c r="F552" s="194"/>
      <c r="G552" s="274"/>
      <c r="H552" s="75"/>
    </row>
    <row r="553" spans="1:8" ht="13.5" thickBot="1" x14ac:dyDescent="0.25">
      <c r="A553" s="82"/>
      <c r="B553" s="419" t="s">
        <v>34</v>
      </c>
      <c r="C553" s="420" t="s">
        <v>1</v>
      </c>
      <c r="D553" s="101" t="s">
        <v>2</v>
      </c>
      <c r="E553" s="421" t="s">
        <v>3</v>
      </c>
      <c r="F553" s="421" t="s">
        <v>4</v>
      </c>
      <c r="G553" s="421" t="s">
        <v>5</v>
      </c>
      <c r="H553" s="422" t="s">
        <v>6</v>
      </c>
    </row>
    <row r="554" spans="1:8" x14ac:dyDescent="0.2">
      <c r="A554" s="82">
        <f>A549+1</f>
        <v>353</v>
      </c>
      <c r="B554" s="364">
        <v>5019</v>
      </c>
      <c r="C554" s="348">
        <v>6112</v>
      </c>
      <c r="D554" s="365" t="s">
        <v>332</v>
      </c>
      <c r="E554" s="423">
        <v>15</v>
      </c>
      <c r="F554" s="423">
        <v>15</v>
      </c>
      <c r="G554" s="423">
        <v>0</v>
      </c>
      <c r="H554" s="113">
        <f t="shared" ref="H554:H581" si="35">IF(F554=0,0,G554/F554)</f>
        <v>0</v>
      </c>
    </row>
    <row r="555" spans="1:8" x14ac:dyDescent="0.2">
      <c r="A555" s="82">
        <f t="shared" ref="A555:A565" si="36">A554+1</f>
        <v>354</v>
      </c>
      <c r="B555" s="116">
        <v>5021</v>
      </c>
      <c r="C555" s="117">
        <v>6112</v>
      </c>
      <c r="D555" s="117" t="s">
        <v>333</v>
      </c>
      <c r="E555" s="117">
        <v>800</v>
      </c>
      <c r="F555" s="117">
        <v>800</v>
      </c>
      <c r="G555" s="117">
        <v>0</v>
      </c>
      <c r="H555" s="92">
        <f t="shared" si="35"/>
        <v>0</v>
      </c>
    </row>
    <row r="556" spans="1:8" x14ac:dyDescent="0.2">
      <c r="A556" s="82">
        <f t="shared" si="36"/>
        <v>355</v>
      </c>
      <c r="B556" s="116">
        <v>5023</v>
      </c>
      <c r="C556" s="117">
        <v>6112</v>
      </c>
      <c r="D556" s="144" t="s">
        <v>334</v>
      </c>
      <c r="E556" s="117">
        <v>3185</v>
      </c>
      <c r="F556" s="117">
        <v>3185</v>
      </c>
      <c r="G556" s="117">
        <v>755</v>
      </c>
      <c r="H556" s="92">
        <f t="shared" si="35"/>
        <v>0.23704866562009419</v>
      </c>
    </row>
    <row r="557" spans="1:8" x14ac:dyDescent="0.2">
      <c r="A557" s="82">
        <f t="shared" si="36"/>
        <v>356</v>
      </c>
      <c r="B557" s="116">
        <v>5031</v>
      </c>
      <c r="C557" s="117">
        <v>6112</v>
      </c>
      <c r="D557" s="144" t="s">
        <v>335</v>
      </c>
      <c r="E557" s="117">
        <v>500</v>
      </c>
      <c r="F557" s="117">
        <v>500</v>
      </c>
      <c r="G557" s="117">
        <v>111</v>
      </c>
      <c r="H557" s="92">
        <f t="shared" si="35"/>
        <v>0.222</v>
      </c>
    </row>
    <row r="558" spans="1:8" ht="13.5" thickBot="1" x14ac:dyDescent="0.25">
      <c r="A558" s="82">
        <f t="shared" si="36"/>
        <v>357</v>
      </c>
      <c r="B558" s="256">
        <v>5032</v>
      </c>
      <c r="C558" s="257">
        <v>6112</v>
      </c>
      <c r="D558" s="424" t="s">
        <v>336</v>
      </c>
      <c r="E558" s="257">
        <v>380</v>
      </c>
      <c r="F558" s="257">
        <v>380</v>
      </c>
      <c r="G558" s="257">
        <v>68</v>
      </c>
      <c r="H558" s="218">
        <f t="shared" si="35"/>
        <v>0.17894736842105263</v>
      </c>
    </row>
    <row r="559" spans="1:8" ht="13.5" thickBot="1" x14ac:dyDescent="0.25">
      <c r="A559" s="82">
        <f t="shared" si="36"/>
        <v>358</v>
      </c>
      <c r="B559" s="425"/>
      <c r="C559" s="426"/>
      <c r="D559" s="427" t="s">
        <v>337</v>
      </c>
      <c r="E559" s="175">
        <f>SUM(E554:E558)</f>
        <v>4880</v>
      </c>
      <c r="F559" s="176">
        <f>SUM(F554:F558)</f>
        <v>4880</v>
      </c>
      <c r="G559" s="176">
        <f>SUM(G554:G558)</f>
        <v>934</v>
      </c>
      <c r="H559" s="380">
        <f t="shared" si="35"/>
        <v>0.19139344262295083</v>
      </c>
    </row>
    <row r="560" spans="1:8" ht="13.5" thickBot="1" x14ac:dyDescent="0.25">
      <c r="A560" s="82">
        <f t="shared" si="36"/>
        <v>359</v>
      </c>
      <c r="B560" s="428">
        <v>5019</v>
      </c>
      <c r="C560" s="429">
        <v>6115</v>
      </c>
      <c r="D560" s="430" t="s">
        <v>338</v>
      </c>
      <c r="E560" s="431">
        <v>0</v>
      </c>
      <c r="F560" s="432">
        <v>0</v>
      </c>
      <c r="G560" s="432">
        <v>1</v>
      </c>
      <c r="H560" s="209">
        <f t="shared" si="35"/>
        <v>0</v>
      </c>
    </row>
    <row r="561" spans="1:8" ht="13.5" thickBot="1" x14ac:dyDescent="0.25">
      <c r="A561" s="82">
        <f t="shared" si="36"/>
        <v>360</v>
      </c>
      <c r="B561" s="58"/>
      <c r="C561" s="58"/>
      <c r="D561" s="433" t="s">
        <v>337</v>
      </c>
      <c r="E561" s="434">
        <f>SUM(E560)</f>
        <v>0</v>
      </c>
      <c r="F561" s="434">
        <f>SUM(F560)</f>
        <v>0</v>
      </c>
      <c r="G561" s="434">
        <f>SUM(G560)</f>
        <v>1</v>
      </c>
      <c r="H561" s="104">
        <f t="shared" si="35"/>
        <v>0</v>
      </c>
    </row>
    <row r="562" spans="1:8" x14ac:dyDescent="0.2">
      <c r="A562" s="82">
        <f t="shared" si="36"/>
        <v>361</v>
      </c>
      <c r="B562" s="110">
        <v>5019</v>
      </c>
      <c r="C562" s="151">
        <v>6118</v>
      </c>
      <c r="D562" s="435" t="s">
        <v>339</v>
      </c>
      <c r="E562" s="436">
        <v>0</v>
      </c>
      <c r="F562" s="436">
        <v>2</v>
      </c>
      <c r="G562" s="436">
        <v>1</v>
      </c>
      <c r="H562" s="155">
        <f t="shared" si="35"/>
        <v>0.5</v>
      </c>
    </row>
    <row r="563" spans="1:8" x14ac:dyDescent="0.2">
      <c r="A563" s="82">
        <f t="shared" si="36"/>
        <v>362</v>
      </c>
      <c r="B563" s="116">
        <v>5021</v>
      </c>
      <c r="C563" s="117">
        <v>6118</v>
      </c>
      <c r="D563" s="437" t="s">
        <v>340</v>
      </c>
      <c r="E563" s="438">
        <v>0</v>
      </c>
      <c r="F563" s="438">
        <v>520</v>
      </c>
      <c r="G563" s="438">
        <v>519</v>
      </c>
      <c r="H563" s="155">
        <f t="shared" si="35"/>
        <v>0.99807692307692308</v>
      </c>
    </row>
    <row r="564" spans="1:8" ht="13.5" thickBot="1" x14ac:dyDescent="0.25">
      <c r="A564" s="82">
        <f t="shared" si="36"/>
        <v>363</v>
      </c>
      <c r="B564" s="170">
        <v>5039</v>
      </c>
      <c r="C564" s="171">
        <v>6118</v>
      </c>
      <c r="D564" s="439" t="s">
        <v>341</v>
      </c>
      <c r="E564" s="440">
        <v>0</v>
      </c>
      <c r="F564" s="440">
        <v>1</v>
      </c>
      <c r="G564" s="440">
        <v>1</v>
      </c>
      <c r="H564" s="97">
        <f t="shared" si="35"/>
        <v>1</v>
      </c>
    </row>
    <row r="565" spans="1:8" ht="13.5" thickBot="1" x14ac:dyDescent="0.25">
      <c r="A565" s="82">
        <f t="shared" si="36"/>
        <v>364</v>
      </c>
      <c r="B565" s="58"/>
      <c r="C565" s="58"/>
      <c r="D565" s="441" t="s">
        <v>337</v>
      </c>
      <c r="E565" s="442">
        <f>SUM(E562:E564)</f>
        <v>0</v>
      </c>
      <c r="F565" s="442">
        <f>SUM(F562:F564)</f>
        <v>523</v>
      </c>
      <c r="G565" s="442">
        <f>SUM(G562:G564)</f>
        <v>521</v>
      </c>
      <c r="H565" s="209">
        <f t="shared" si="35"/>
        <v>0.99617590822179736</v>
      </c>
    </row>
    <row r="566" spans="1:8" x14ac:dyDescent="0.2">
      <c r="A566" s="82"/>
      <c r="B566" s="58"/>
      <c r="C566" s="58"/>
      <c r="D566" s="443"/>
      <c r="E566" s="444"/>
      <c r="F566" s="444"/>
      <c r="G566" s="444"/>
      <c r="H566" s="445"/>
    </row>
    <row r="567" spans="1:8" x14ac:dyDescent="0.2">
      <c r="A567" s="82"/>
      <c r="B567" s="58"/>
      <c r="C567" s="58"/>
      <c r="D567" s="443"/>
      <c r="E567" s="444"/>
      <c r="F567" s="444"/>
      <c r="G567" s="444"/>
      <c r="H567" s="445"/>
    </row>
    <row r="568" spans="1:8" ht="13.5" thickBot="1" x14ac:dyDescent="0.25">
      <c r="A568" s="82"/>
      <c r="B568" s="58"/>
      <c r="C568" s="58"/>
      <c r="D568" s="443"/>
      <c r="E568" s="444"/>
      <c r="F568" s="444"/>
      <c r="G568" s="444"/>
      <c r="H568" s="445"/>
    </row>
    <row r="569" spans="1:8" ht="13.5" thickBot="1" x14ac:dyDescent="0.25">
      <c r="A569" s="82"/>
      <c r="B569" s="77" t="s">
        <v>34</v>
      </c>
      <c r="C569" s="78" t="s">
        <v>1</v>
      </c>
      <c r="D569" s="79" t="s">
        <v>2</v>
      </c>
      <c r="E569" s="80" t="s">
        <v>3</v>
      </c>
      <c r="F569" s="80" t="s">
        <v>4</v>
      </c>
      <c r="G569" s="80" t="s">
        <v>5</v>
      </c>
      <c r="H569" s="81" t="s">
        <v>6</v>
      </c>
    </row>
    <row r="570" spans="1:8" x14ac:dyDescent="0.2">
      <c r="A570" s="82">
        <f>A565+1</f>
        <v>365</v>
      </c>
      <c r="B570" s="143">
        <v>5011</v>
      </c>
      <c r="C570" s="144">
        <v>6171</v>
      </c>
      <c r="D570" s="144" t="s">
        <v>342</v>
      </c>
      <c r="E570" s="144">
        <v>23550</v>
      </c>
      <c r="F570" s="144">
        <v>23550</v>
      </c>
      <c r="G570" s="144">
        <v>4703</v>
      </c>
      <c r="H570" s="92">
        <f t="shared" si="35"/>
        <v>0.19970276008492568</v>
      </c>
    </row>
    <row r="571" spans="1:8" x14ac:dyDescent="0.2">
      <c r="A571" s="82">
        <f t="shared" ref="A571:A580" si="37">A570+1</f>
        <v>366</v>
      </c>
      <c r="B571" s="143">
        <v>5021</v>
      </c>
      <c r="C571" s="144">
        <v>6171</v>
      </c>
      <c r="D571" s="144" t="s">
        <v>340</v>
      </c>
      <c r="E571" s="144">
        <v>350</v>
      </c>
      <c r="F571" s="144">
        <v>350</v>
      </c>
      <c r="G571" s="144">
        <v>98</v>
      </c>
      <c r="H571" s="92">
        <f t="shared" si="35"/>
        <v>0.28000000000000003</v>
      </c>
    </row>
    <row r="572" spans="1:8" x14ac:dyDescent="0.2">
      <c r="A572" s="82">
        <f t="shared" si="37"/>
        <v>367</v>
      </c>
      <c r="B572" s="143">
        <v>5024</v>
      </c>
      <c r="C572" s="144">
        <v>6171</v>
      </c>
      <c r="D572" s="144" t="s">
        <v>343</v>
      </c>
      <c r="E572" s="144">
        <v>1000</v>
      </c>
      <c r="F572" s="144">
        <v>1000</v>
      </c>
      <c r="G572" s="144">
        <v>0</v>
      </c>
      <c r="H572" s="92">
        <f t="shared" si="35"/>
        <v>0</v>
      </c>
    </row>
    <row r="573" spans="1:8" x14ac:dyDescent="0.2">
      <c r="A573" s="82">
        <f t="shared" si="37"/>
        <v>368</v>
      </c>
      <c r="B573" s="143">
        <v>5031</v>
      </c>
      <c r="C573" s="144">
        <v>6171</v>
      </c>
      <c r="D573" s="144" t="s">
        <v>335</v>
      </c>
      <c r="E573" s="144">
        <v>6400</v>
      </c>
      <c r="F573" s="144">
        <v>6400</v>
      </c>
      <c r="G573" s="144">
        <v>1462</v>
      </c>
      <c r="H573" s="92">
        <f t="shared" si="35"/>
        <v>0.22843749999999999</v>
      </c>
    </row>
    <row r="574" spans="1:8" x14ac:dyDescent="0.2">
      <c r="A574" s="82">
        <f t="shared" si="37"/>
        <v>369</v>
      </c>
      <c r="B574" s="143">
        <v>5032</v>
      </c>
      <c r="C574" s="144">
        <v>6171</v>
      </c>
      <c r="D574" s="144" t="s">
        <v>336</v>
      </c>
      <c r="E574" s="144">
        <v>2350</v>
      </c>
      <c r="F574" s="144">
        <v>2350</v>
      </c>
      <c r="G574" s="144">
        <v>527</v>
      </c>
      <c r="H574" s="92">
        <f t="shared" si="35"/>
        <v>0.22425531914893618</v>
      </c>
    </row>
    <row r="575" spans="1:8" x14ac:dyDescent="0.2">
      <c r="A575" s="82">
        <f t="shared" si="37"/>
        <v>370</v>
      </c>
      <c r="B575" s="143">
        <v>5038</v>
      </c>
      <c r="C575" s="144">
        <v>6171</v>
      </c>
      <c r="D575" s="446" t="s">
        <v>344</v>
      </c>
      <c r="E575" s="144">
        <v>150</v>
      </c>
      <c r="F575" s="144">
        <v>150</v>
      </c>
      <c r="G575" s="144">
        <v>29</v>
      </c>
      <c r="H575" s="92">
        <f t="shared" si="35"/>
        <v>0.19333333333333333</v>
      </c>
    </row>
    <row r="576" spans="1:8" ht="13.5" thickBot="1" x14ac:dyDescent="0.25">
      <c r="A576" s="82">
        <f t="shared" si="37"/>
        <v>371</v>
      </c>
      <c r="B576" s="447">
        <v>5424</v>
      </c>
      <c r="C576" s="448">
        <v>6171</v>
      </c>
      <c r="D576" s="449" t="s">
        <v>345</v>
      </c>
      <c r="E576" s="448">
        <v>300</v>
      </c>
      <c r="F576" s="448">
        <v>300</v>
      </c>
      <c r="G576" s="448">
        <v>4</v>
      </c>
      <c r="H576" s="104">
        <f t="shared" si="35"/>
        <v>1.3333333333333334E-2</v>
      </c>
    </row>
    <row r="577" spans="1:8" ht="14.25" thickBot="1" x14ac:dyDescent="0.3">
      <c r="A577" s="82">
        <f t="shared" si="37"/>
        <v>372</v>
      </c>
      <c r="B577" s="173"/>
      <c r="C577" s="173"/>
      <c r="D577" s="134" t="s">
        <v>337</v>
      </c>
      <c r="E577" s="135">
        <f>SUM(E570:E576)</f>
        <v>34100</v>
      </c>
      <c r="F577" s="135">
        <f>SUM(F570:F576)</f>
        <v>34100</v>
      </c>
      <c r="G577" s="135">
        <f>SUM(G570:G576)</f>
        <v>6823</v>
      </c>
      <c r="H577" s="109">
        <f t="shared" si="35"/>
        <v>0.20008797653958943</v>
      </c>
    </row>
    <row r="578" spans="1:8" x14ac:dyDescent="0.2">
      <c r="A578" s="82">
        <f t="shared" si="37"/>
        <v>373</v>
      </c>
      <c r="B578" s="450">
        <v>5021</v>
      </c>
      <c r="C578" s="361">
        <v>6173</v>
      </c>
      <c r="D578" s="299" t="s">
        <v>340</v>
      </c>
      <c r="E578" s="299">
        <v>0</v>
      </c>
      <c r="F578" s="299">
        <v>0</v>
      </c>
      <c r="G578" s="299">
        <v>202</v>
      </c>
      <c r="H578" s="155">
        <f t="shared" si="35"/>
        <v>0</v>
      </c>
    </row>
    <row r="579" spans="1:8" ht="13.5" thickBot="1" x14ac:dyDescent="0.25">
      <c r="A579" s="82">
        <f t="shared" si="37"/>
        <v>374</v>
      </c>
      <c r="B579" s="451">
        <v>5032</v>
      </c>
      <c r="C579" s="337">
        <v>6173</v>
      </c>
      <c r="D579" s="374" t="s">
        <v>336</v>
      </c>
      <c r="E579" s="374">
        <v>0</v>
      </c>
      <c r="F579" s="374">
        <v>0</v>
      </c>
      <c r="G579" s="374">
        <v>18</v>
      </c>
      <c r="H579" s="218">
        <f t="shared" si="35"/>
        <v>0</v>
      </c>
    </row>
    <row r="580" spans="1:8" ht="14.25" thickBot="1" x14ac:dyDescent="0.3">
      <c r="A580" s="82">
        <f t="shared" si="37"/>
        <v>375</v>
      </c>
      <c r="B580" s="173"/>
      <c r="C580" s="173"/>
      <c r="D580" s="134" t="s">
        <v>337</v>
      </c>
      <c r="E580" s="135">
        <f>SUM(E578:E579)</f>
        <v>0</v>
      </c>
      <c r="F580" s="135">
        <f>SUM(F578:F579)</f>
        <v>0</v>
      </c>
      <c r="G580" s="135">
        <f>SUM(G578:G579)</f>
        <v>220</v>
      </c>
      <c r="H580" s="209">
        <f t="shared" si="35"/>
        <v>0</v>
      </c>
    </row>
    <row r="581" spans="1:8" ht="13.5" thickBot="1" x14ac:dyDescent="0.25">
      <c r="A581" s="82">
        <f>A580+1</f>
        <v>376</v>
      </c>
      <c r="B581" s="58"/>
      <c r="C581" s="58"/>
      <c r="D581" s="452" t="s">
        <v>51</v>
      </c>
      <c r="E581" s="186">
        <f>SUM(E559+E561+E565+E577+E580)</f>
        <v>38980</v>
      </c>
      <c r="F581" s="186">
        <f>SUM(F559+F561+F565+F577+F580)</f>
        <v>39503</v>
      </c>
      <c r="G581" s="186">
        <f>SUM(G559+G561+G565+G577+G580)</f>
        <v>8499</v>
      </c>
      <c r="H581" s="187">
        <f t="shared" si="35"/>
        <v>0.21514821659114497</v>
      </c>
    </row>
    <row r="582" spans="1:8" ht="18" customHeight="1" x14ac:dyDescent="0.3">
      <c r="A582" s="82"/>
      <c r="B582" s="60" t="s">
        <v>346</v>
      </c>
      <c r="C582" s="58"/>
      <c r="D582" s="453"/>
      <c r="E582" s="202"/>
      <c r="F582" s="202"/>
      <c r="G582" s="202"/>
      <c r="H582" s="136"/>
    </row>
    <row r="583" spans="1:8" ht="16.5" thickBot="1" x14ac:dyDescent="0.3">
      <c r="A583" s="82"/>
      <c r="B583" s="61" t="s">
        <v>347</v>
      </c>
      <c r="C583" s="58"/>
      <c r="D583" s="453"/>
      <c r="E583" s="202"/>
      <c r="F583" s="202"/>
      <c r="G583" s="202"/>
      <c r="H583" s="136"/>
    </row>
    <row r="584" spans="1:8" ht="6.75" customHeight="1" thickBot="1" x14ac:dyDescent="0.25">
      <c r="A584" s="82"/>
      <c r="B584" s="63"/>
      <c r="C584" s="64"/>
      <c r="D584" s="64"/>
      <c r="E584" s="64"/>
      <c r="F584" s="64"/>
      <c r="G584" s="65"/>
      <c r="H584" s="66"/>
    </row>
    <row r="585" spans="1:8" ht="13.5" thickBot="1" x14ac:dyDescent="0.25">
      <c r="A585" s="82"/>
      <c r="B585" s="67"/>
      <c r="C585" s="341" t="s">
        <v>31</v>
      </c>
      <c r="D585" s="69" t="s">
        <v>43</v>
      </c>
      <c r="E585" s="69" t="s">
        <v>44</v>
      </c>
      <c r="F585" s="69"/>
      <c r="G585" s="70"/>
      <c r="H585" s="71"/>
    </row>
    <row r="586" spans="1:8" ht="12" customHeight="1" thickBot="1" x14ac:dyDescent="0.25">
      <c r="A586" s="82"/>
      <c r="B586" s="72"/>
      <c r="C586" s="73"/>
      <c r="D586" s="73"/>
      <c r="E586" s="73"/>
      <c r="F586" s="73"/>
      <c r="G586" s="74"/>
      <c r="H586" s="75"/>
    </row>
    <row r="587" spans="1:8" ht="12" customHeight="1" thickBot="1" x14ac:dyDescent="0.25">
      <c r="A587" s="82"/>
      <c r="B587" s="210" t="s">
        <v>34</v>
      </c>
      <c r="C587" s="211" t="s">
        <v>1</v>
      </c>
      <c r="D587" s="84" t="s">
        <v>2</v>
      </c>
      <c r="E587" s="212" t="s">
        <v>3</v>
      </c>
      <c r="F587" s="212" t="s">
        <v>4</v>
      </c>
      <c r="G587" s="212" t="s">
        <v>5</v>
      </c>
      <c r="H587" s="213" t="s">
        <v>6</v>
      </c>
    </row>
    <row r="588" spans="1:8" ht="15" customHeight="1" thickBot="1" x14ac:dyDescent="0.25">
      <c r="A588" s="82">
        <f>A581+1</f>
        <v>377</v>
      </c>
      <c r="B588" s="454">
        <v>2111</v>
      </c>
      <c r="C588" s="455">
        <v>5512</v>
      </c>
      <c r="D588" s="456" t="s">
        <v>348</v>
      </c>
      <c r="E588" s="457">
        <v>0</v>
      </c>
      <c r="F588" s="457">
        <v>0</v>
      </c>
      <c r="G588" s="457">
        <v>0</v>
      </c>
      <c r="H588" s="209">
        <f>IF(F588=0,0,G588/F588)</f>
        <v>0</v>
      </c>
    </row>
    <row r="589" spans="1:8" ht="15" customHeight="1" thickBot="1" x14ac:dyDescent="0.3">
      <c r="A589" s="82">
        <f>A588+1</f>
        <v>378</v>
      </c>
      <c r="B589" s="61"/>
      <c r="C589" s="58"/>
      <c r="D589" s="149" t="s">
        <v>51</v>
      </c>
      <c r="E589" s="458">
        <f>SUM(E588)</f>
        <v>0</v>
      </c>
      <c r="F589" s="458">
        <f>SUM(F588)</f>
        <v>0</v>
      </c>
      <c r="G589" s="458">
        <f>SUM(G588)</f>
        <v>0</v>
      </c>
      <c r="H589" s="209">
        <f>IF(F589=0,0,G589/F589)</f>
        <v>0</v>
      </c>
    </row>
    <row r="590" spans="1:8" ht="15" customHeight="1" thickBot="1" x14ac:dyDescent="0.3">
      <c r="A590" s="370"/>
      <c r="B590" s="459"/>
      <c r="C590" s="58"/>
      <c r="D590" s="460"/>
      <c r="E590" s="461"/>
      <c r="F590" s="461"/>
      <c r="G590" s="461"/>
      <c r="H590" s="445"/>
    </row>
    <row r="591" spans="1:8" ht="10.5" customHeight="1" thickBot="1" x14ac:dyDescent="0.25">
      <c r="A591" s="82"/>
      <c r="B591" s="266"/>
      <c r="C591" s="267"/>
      <c r="D591" s="267"/>
      <c r="E591" s="267"/>
      <c r="F591" s="267"/>
      <c r="G591" s="267"/>
      <c r="H591" s="66"/>
    </row>
    <row r="592" spans="1:8" ht="13.5" thickBot="1" x14ac:dyDescent="0.25">
      <c r="A592" s="82"/>
      <c r="B592" s="67"/>
      <c r="C592" s="158" t="s">
        <v>75</v>
      </c>
      <c r="D592" s="159"/>
      <c r="E592" s="69" t="s">
        <v>329</v>
      </c>
      <c r="F592" s="69"/>
      <c r="G592" s="69"/>
      <c r="H592" s="71"/>
    </row>
    <row r="593" spans="1:8" ht="11.25" customHeight="1" thickBot="1" x14ac:dyDescent="0.25">
      <c r="A593" s="82"/>
      <c r="B593" s="72"/>
      <c r="C593" s="73"/>
      <c r="D593" s="73"/>
      <c r="E593" s="73"/>
      <c r="F593" s="73"/>
      <c r="G593" s="74"/>
      <c r="H593" s="75"/>
    </row>
    <row r="594" spans="1:8" ht="13.5" thickBot="1" x14ac:dyDescent="0.25">
      <c r="A594" s="82"/>
      <c r="B594" s="210" t="s">
        <v>34</v>
      </c>
      <c r="C594" s="78" t="s">
        <v>1</v>
      </c>
      <c r="D594" s="79" t="s">
        <v>2</v>
      </c>
      <c r="E594" s="80" t="s">
        <v>3</v>
      </c>
      <c r="F594" s="80" t="s">
        <v>4</v>
      </c>
      <c r="G594" s="80" t="s">
        <v>5</v>
      </c>
      <c r="H594" s="81" t="s">
        <v>6</v>
      </c>
    </row>
    <row r="595" spans="1:8" x14ac:dyDescent="0.2">
      <c r="A595" s="82">
        <f>A589+1</f>
        <v>379</v>
      </c>
      <c r="B595" s="344">
        <v>5132</v>
      </c>
      <c r="C595" s="345">
        <v>5512</v>
      </c>
      <c r="D595" s="346" t="s">
        <v>349</v>
      </c>
      <c r="E595" s="347">
        <v>50</v>
      </c>
      <c r="F595" s="347">
        <v>50</v>
      </c>
      <c r="G595" s="347">
        <v>0</v>
      </c>
      <c r="H595" s="113">
        <f t="shared" ref="H595:H618" si="38">IF(F595=0,0,G595/F595)</f>
        <v>0</v>
      </c>
    </row>
    <row r="596" spans="1:8" x14ac:dyDescent="0.2">
      <c r="A596" s="82">
        <f>A595+1</f>
        <v>380</v>
      </c>
      <c r="B596" s="324">
        <v>5133</v>
      </c>
      <c r="C596" s="462">
        <v>5512</v>
      </c>
      <c r="D596" s="463" t="s">
        <v>350</v>
      </c>
      <c r="E596" s="297">
        <v>2</v>
      </c>
      <c r="F596" s="297">
        <v>2</v>
      </c>
      <c r="G596" s="297">
        <v>0</v>
      </c>
      <c r="H596" s="92">
        <f t="shared" si="38"/>
        <v>0</v>
      </c>
    </row>
    <row r="597" spans="1:8" x14ac:dyDescent="0.2">
      <c r="A597" s="82">
        <f t="shared" ref="A597:A618" si="39">A596+1</f>
        <v>381</v>
      </c>
      <c r="B597" s="116">
        <v>5134</v>
      </c>
      <c r="C597" s="117">
        <v>5512</v>
      </c>
      <c r="D597" s="117" t="s">
        <v>351</v>
      </c>
      <c r="E597" s="117">
        <v>90</v>
      </c>
      <c r="F597" s="117">
        <v>90</v>
      </c>
      <c r="G597" s="117">
        <v>12</v>
      </c>
      <c r="H597" s="92">
        <f t="shared" si="38"/>
        <v>0.13333333333333333</v>
      </c>
    </row>
    <row r="598" spans="1:8" x14ac:dyDescent="0.2">
      <c r="A598" s="82">
        <f t="shared" si="39"/>
        <v>382</v>
      </c>
      <c r="B598" s="195">
        <v>5136</v>
      </c>
      <c r="C598" s="154">
        <v>5512</v>
      </c>
      <c r="D598" s="154" t="s">
        <v>352</v>
      </c>
      <c r="E598" s="154">
        <v>1</v>
      </c>
      <c r="F598" s="154">
        <v>1</v>
      </c>
      <c r="G598" s="154">
        <v>0</v>
      </c>
      <c r="H598" s="92">
        <f t="shared" si="38"/>
        <v>0</v>
      </c>
    </row>
    <row r="599" spans="1:8" x14ac:dyDescent="0.2">
      <c r="A599" s="82">
        <f t="shared" si="39"/>
        <v>383</v>
      </c>
      <c r="B599" s="195">
        <v>5137</v>
      </c>
      <c r="C599" s="154">
        <v>5512</v>
      </c>
      <c r="D599" s="154" t="s">
        <v>310</v>
      </c>
      <c r="E599" s="154">
        <v>230</v>
      </c>
      <c r="F599" s="154">
        <v>230</v>
      </c>
      <c r="G599" s="154">
        <v>13</v>
      </c>
      <c r="H599" s="155">
        <f t="shared" si="38"/>
        <v>5.6521739130434782E-2</v>
      </c>
    </row>
    <row r="600" spans="1:8" x14ac:dyDescent="0.2">
      <c r="A600" s="82">
        <f t="shared" si="39"/>
        <v>384</v>
      </c>
      <c r="B600" s="116">
        <v>5139</v>
      </c>
      <c r="C600" s="117">
        <v>5512</v>
      </c>
      <c r="D600" s="117" t="s">
        <v>80</v>
      </c>
      <c r="E600" s="117">
        <v>100</v>
      </c>
      <c r="F600" s="117">
        <v>100</v>
      </c>
      <c r="G600" s="117">
        <v>44</v>
      </c>
      <c r="H600" s="92">
        <f t="shared" si="38"/>
        <v>0.44</v>
      </c>
    </row>
    <row r="601" spans="1:8" x14ac:dyDescent="0.2">
      <c r="A601" s="82">
        <f t="shared" si="39"/>
        <v>385</v>
      </c>
      <c r="B601" s="116">
        <v>5139</v>
      </c>
      <c r="C601" s="117">
        <v>5512</v>
      </c>
      <c r="D601" s="117" t="s">
        <v>353</v>
      </c>
      <c r="E601" s="117">
        <v>0</v>
      </c>
      <c r="F601" s="117">
        <v>2</v>
      </c>
      <c r="G601" s="117">
        <v>1</v>
      </c>
      <c r="H601" s="92">
        <f t="shared" si="38"/>
        <v>0.5</v>
      </c>
    </row>
    <row r="602" spans="1:8" x14ac:dyDescent="0.2">
      <c r="A602" s="82">
        <f t="shared" si="39"/>
        <v>386</v>
      </c>
      <c r="B602" s="116">
        <v>5151</v>
      </c>
      <c r="C602" s="117">
        <v>5512</v>
      </c>
      <c r="D602" s="117" t="s">
        <v>175</v>
      </c>
      <c r="E602" s="117">
        <v>28</v>
      </c>
      <c r="F602" s="117">
        <v>28</v>
      </c>
      <c r="G602" s="117">
        <v>3</v>
      </c>
      <c r="H602" s="92">
        <f t="shared" si="38"/>
        <v>0.10714285714285714</v>
      </c>
    </row>
    <row r="603" spans="1:8" x14ac:dyDescent="0.2">
      <c r="A603" s="82">
        <f>A602+1</f>
        <v>387</v>
      </c>
      <c r="B603" s="195">
        <v>5153</v>
      </c>
      <c r="C603" s="154">
        <v>5512</v>
      </c>
      <c r="D603" s="154" t="s">
        <v>176</v>
      </c>
      <c r="E603" s="154">
        <v>140</v>
      </c>
      <c r="F603" s="154">
        <v>140</v>
      </c>
      <c r="G603" s="154">
        <v>24</v>
      </c>
      <c r="H603" s="155">
        <f t="shared" si="38"/>
        <v>0.17142857142857143</v>
      </c>
    </row>
    <row r="604" spans="1:8" x14ac:dyDescent="0.2">
      <c r="A604" s="82">
        <f t="shared" si="39"/>
        <v>388</v>
      </c>
      <c r="B604" s="116">
        <v>5154</v>
      </c>
      <c r="C604" s="117">
        <v>5512</v>
      </c>
      <c r="D604" s="117" t="s">
        <v>166</v>
      </c>
      <c r="E604" s="117">
        <v>70</v>
      </c>
      <c r="F604" s="117">
        <v>70</v>
      </c>
      <c r="G604" s="117">
        <v>30</v>
      </c>
      <c r="H604" s="92">
        <f t="shared" si="38"/>
        <v>0.42857142857142855</v>
      </c>
    </row>
    <row r="605" spans="1:8" x14ac:dyDescent="0.2">
      <c r="A605" s="82">
        <f t="shared" si="39"/>
        <v>389</v>
      </c>
      <c r="B605" s="256">
        <v>5156</v>
      </c>
      <c r="C605" s="257">
        <v>5512</v>
      </c>
      <c r="D605" s="257" t="s">
        <v>354</v>
      </c>
      <c r="E605" s="257">
        <v>210</v>
      </c>
      <c r="F605" s="257">
        <v>210</v>
      </c>
      <c r="G605" s="257">
        <v>31</v>
      </c>
      <c r="H605" s="218">
        <f t="shared" si="38"/>
        <v>0.14761904761904762</v>
      </c>
    </row>
    <row r="606" spans="1:8" x14ac:dyDescent="0.2">
      <c r="A606" s="82">
        <f>A605+1</f>
        <v>390</v>
      </c>
      <c r="B606" s="116">
        <v>5161</v>
      </c>
      <c r="C606" s="117">
        <v>5512</v>
      </c>
      <c r="D606" s="117" t="s">
        <v>257</v>
      </c>
      <c r="E606" s="117">
        <v>1</v>
      </c>
      <c r="F606" s="117">
        <v>1</v>
      </c>
      <c r="G606" s="117">
        <v>0</v>
      </c>
      <c r="H606" s="92">
        <f t="shared" si="38"/>
        <v>0</v>
      </c>
    </row>
    <row r="607" spans="1:8" x14ac:dyDescent="0.2">
      <c r="A607" s="82">
        <f t="shared" si="39"/>
        <v>391</v>
      </c>
      <c r="B607" s="195">
        <v>5162</v>
      </c>
      <c r="C607" s="154">
        <v>5512</v>
      </c>
      <c r="D607" s="154" t="s">
        <v>167</v>
      </c>
      <c r="E607" s="154">
        <v>70</v>
      </c>
      <c r="F607" s="154">
        <v>70</v>
      </c>
      <c r="G607" s="154">
        <v>17</v>
      </c>
      <c r="H607" s="155">
        <f t="shared" si="38"/>
        <v>0.24285714285714285</v>
      </c>
    </row>
    <row r="608" spans="1:8" x14ac:dyDescent="0.2">
      <c r="A608" s="82">
        <f t="shared" si="39"/>
        <v>392</v>
      </c>
      <c r="B608" s="116">
        <v>5163</v>
      </c>
      <c r="C608" s="117">
        <v>5512</v>
      </c>
      <c r="D608" s="117" t="s">
        <v>355</v>
      </c>
      <c r="E608" s="117">
        <v>35</v>
      </c>
      <c r="F608" s="117">
        <v>35</v>
      </c>
      <c r="G608" s="117">
        <v>0</v>
      </c>
      <c r="H608" s="92">
        <f t="shared" si="38"/>
        <v>0</v>
      </c>
    </row>
    <row r="609" spans="1:9" x14ac:dyDescent="0.2">
      <c r="A609" s="464">
        <f>A608+1</f>
        <v>393</v>
      </c>
      <c r="B609" s="324">
        <v>5164</v>
      </c>
      <c r="C609" s="325">
        <v>5512</v>
      </c>
      <c r="D609" s="287" t="s">
        <v>128</v>
      </c>
      <c r="E609" s="297">
        <v>15</v>
      </c>
      <c r="F609" s="297">
        <v>15</v>
      </c>
      <c r="G609" s="297">
        <v>7</v>
      </c>
      <c r="H609" s="92">
        <f t="shared" si="38"/>
        <v>0.46666666666666667</v>
      </c>
    </row>
    <row r="610" spans="1:9" x14ac:dyDescent="0.2">
      <c r="A610" s="82">
        <f>A609+1</f>
        <v>394</v>
      </c>
      <c r="B610" s="116">
        <v>5167</v>
      </c>
      <c r="C610" s="117">
        <v>5512</v>
      </c>
      <c r="D610" s="117" t="s">
        <v>356</v>
      </c>
      <c r="E610" s="117">
        <v>50</v>
      </c>
      <c r="F610" s="117">
        <v>50</v>
      </c>
      <c r="G610" s="117">
        <v>0</v>
      </c>
      <c r="H610" s="92">
        <f t="shared" si="38"/>
        <v>0</v>
      </c>
    </row>
    <row r="611" spans="1:9" x14ac:dyDescent="0.2">
      <c r="A611" s="82">
        <f t="shared" si="39"/>
        <v>395</v>
      </c>
      <c r="B611" s="116">
        <v>5169</v>
      </c>
      <c r="C611" s="117">
        <v>5512</v>
      </c>
      <c r="D611" s="117" t="s">
        <v>178</v>
      </c>
      <c r="E611" s="117">
        <v>120</v>
      </c>
      <c r="F611" s="117">
        <v>120</v>
      </c>
      <c r="G611" s="117">
        <v>10</v>
      </c>
      <c r="H611" s="92">
        <f t="shared" si="38"/>
        <v>8.3333333333333329E-2</v>
      </c>
    </row>
    <row r="612" spans="1:9" x14ac:dyDescent="0.2">
      <c r="A612" s="82">
        <f t="shared" si="39"/>
        <v>396</v>
      </c>
      <c r="B612" s="116">
        <v>5169</v>
      </c>
      <c r="C612" s="117">
        <v>5512</v>
      </c>
      <c r="D612" s="117" t="s">
        <v>357</v>
      </c>
      <c r="E612" s="117">
        <v>20</v>
      </c>
      <c r="F612" s="117">
        <v>20</v>
      </c>
      <c r="G612" s="117">
        <v>3</v>
      </c>
      <c r="H612" s="92">
        <f t="shared" si="38"/>
        <v>0.15</v>
      </c>
    </row>
    <row r="613" spans="1:9" x14ac:dyDescent="0.2">
      <c r="A613" s="82">
        <f t="shared" si="39"/>
        <v>397</v>
      </c>
      <c r="B613" s="116">
        <v>5171</v>
      </c>
      <c r="C613" s="117">
        <v>5512</v>
      </c>
      <c r="D613" s="117" t="s">
        <v>179</v>
      </c>
      <c r="E613" s="117">
        <v>400</v>
      </c>
      <c r="F613" s="117">
        <v>400</v>
      </c>
      <c r="G613" s="117">
        <v>43</v>
      </c>
      <c r="H613" s="92">
        <f t="shared" si="38"/>
        <v>0.1075</v>
      </c>
    </row>
    <row r="614" spans="1:9" x14ac:dyDescent="0.2">
      <c r="A614" s="82">
        <f t="shared" si="39"/>
        <v>398</v>
      </c>
      <c r="B614" s="116">
        <v>5171</v>
      </c>
      <c r="C614" s="117">
        <v>5512</v>
      </c>
      <c r="D614" s="117" t="s">
        <v>358</v>
      </c>
      <c r="E614" s="117">
        <v>50</v>
      </c>
      <c r="F614" s="117">
        <v>48</v>
      </c>
      <c r="G614" s="117">
        <v>3</v>
      </c>
      <c r="H614" s="92">
        <f t="shared" si="38"/>
        <v>6.25E-2</v>
      </c>
    </row>
    <row r="615" spans="1:9" x14ac:dyDescent="0.2">
      <c r="A615" s="82">
        <f>A614+1</f>
        <v>399</v>
      </c>
      <c r="B615" s="195">
        <v>5173</v>
      </c>
      <c r="C615" s="154">
        <v>5512</v>
      </c>
      <c r="D615" s="154" t="s">
        <v>359</v>
      </c>
      <c r="E615" s="154">
        <v>1</v>
      </c>
      <c r="F615" s="154">
        <v>1</v>
      </c>
      <c r="G615" s="154">
        <v>0</v>
      </c>
      <c r="H615" s="155">
        <f t="shared" si="38"/>
        <v>0</v>
      </c>
    </row>
    <row r="616" spans="1:9" x14ac:dyDescent="0.2">
      <c r="A616" s="82">
        <f t="shared" si="39"/>
        <v>400</v>
      </c>
      <c r="B616" s="116">
        <v>5175</v>
      </c>
      <c r="C616" s="117">
        <v>5512</v>
      </c>
      <c r="D616" s="117" t="s">
        <v>315</v>
      </c>
      <c r="E616" s="117">
        <v>10</v>
      </c>
      <c r="F616" s="117">
        <v>10</v>
      </c>
      <c r="G616" s="117">
        <v>0</v>
      </c>
      <c r="H616" s="92">
        <f t="shared" si="38"/>
        <v>0</v>
      </c>
    </row>
    <row r="617" spans="1:9" ht="13.5" thickBot="1" x14ac:dyDescent="0.25">
      <c r="A617" s="82">
        <f t="shared" si="39"/>
        <v>401</v>
      </c>
      <c r="B617" s="170">
        <v>5194</v>
      </c>
      <c r="C617" s="171">
        <v>5512</v>
      </c>
      <c r="D617" s="171" t="s">
        <v>269</v>
      </c>
      <c r="E617" s="171">
        <v>10</v>
      </c>
      <c r="F617" s="171">
        <v>10</v>
      </c>
      <c r="G617" s="171">
        <v>0</v>
      </c>
      <c r="H617" s="147">
        <f t="shared" si="38"/>
        <v>0</v>
      </c>
    </row>
    <row r="618" spans="1:9" ht="13.5" thickBot="1" x14ac:dyDescent="0.25">
      <c r="A618" s="82">
        <f t="shared" si="39"/>
        <v>402</v>
      </c>
      <c r="B618" s="58"/>
      <c r="C618" s="58"/>
      <c r="D618" s="120" t="s">
        <v>360</v>
      </c>
      <c r="E618" s="121">
        <f>SUM(E595:E617)</f>
        <v>1703</v>
      </c>
      <c r="F618" s="121">
        <f>SUM(F595:F617)</f>
        <v>1703</v>
      </c>
      <c r="G618" s="121">
        <f>SUM(G595:G617)</f>
        <v>241</v>
      </c>
      <c r="H618" s="122">
        <f t="shared" si="38"/>
        <v>0.14151497357604229</v>
      </c>
    </row>
    <row r="619" spans="1:9" ht="13.5" thickBot="1" x14ac:dyDescent="0.25">
      <c r="A619" s="82"/>
      <c r="B619" s="63"/>
      <c r="C619" s="123"/>
      <c r="D619" s="64"/>
      <c r="E619" s="64"/>
      <c r="F619" s="64"/>
      <c r="G619" s="65"/>
      <c r="H619" s="312"/>
    </row>
    <row r="620" spans="1:9" ht="13.5" thickBot="1" x14ac:dyDescent="0.25">
      <c r="A620" s="82"/>
      <c r="B620" s="67"/>
      <c r="C620" s="313" t="s">
        <v>183</v>
      </c>
      <c r="D620" s="314"/>
      <c r="E620" s="69"/>
      <c r="F620" s="69"/>
      <c r="G620" s="70"/>
      <c r="H620" s="315"/>
    </row>
    <row r="621" spans="1:9" ht="13.5" thickBot="1" x14ac:dyDescent="0.25">
      <c r="A621" s="82"/>
      <c r="B621" s="72"/>
      <c r="C621" s="316"/>
      <c r="D621" s="73"/>
      <c r="E621" s="73"/>
      <c r="F621" s="73"/>
      <c r="G621" s="74"/>
      <c r="H621" s="317"/>
      <c r="I621" s="369"/>
    </row>
    <row r="622" spans="1:9" ht="13.5" thickBot="1" x14ac:dyDescent="0.25">
      <c r="A622" s="82"/>
      <c r="B622" s="77" t="s">
        <v>34</v>
      </c>
      <c r="C622" s="78" t="s">
        <v>1</v>
      </c>
      <c r="D622" s="384" t="s">
        <v>2</v>
      </c>
      <c r="E622" s="80" t="s">
        <v>3</v>
      </c>
      <c r="F622" s="80" t="s">
        <v>4</v>
      </c>
      <c r="G622" s="80" t="s">
        <v>5</v>
      </c>
      <c r="H622" s="81" t="s">
        <v>6</v>
      </c>
    </row>
    <row r="623" spans="1:9" ht="13.5" thickBot="1" x14ac:dyDescent="0.25">
      <c r="A623" s="82">
        <f>A618+1</f>
        <v>403</v>
      </c>
      <c r="B623" s="179">
        <v>6122</v>
      </c>
      <c r="C623" s="180">
        <v>5512</v>
      </c>
      <c r="D623" s="465" t="s">
        <v>361</v>
      </c>
      <c r="E623" s="180">
        <v>0</v>
      </c>
      <c r="F623" s="180">
        <v>0</v>
      </c>
      <c r="G623" s="180">
        <v>0</v>
      </c>
      <c r="H623" s="209">
        <f>IF(F623=0,0,G623/F623)</f>
        <v>0</v>
      </c>
    </row>
    <row r="624" spans="1:9" ht="13.5" thickBot="1" x14ac:dyDescent="0.25">
      <c r="A624" s="82">
        <f>A623+1</f>
        <v>404</v>
      </c>
      <c r="B624" s="392"/>
      <c r="C624" s="392"/>
      <c r="D624" s="134" t="s">
        <v>362</v>
      </c>
      <c r="E624" s="135">
        <f>SUM(E623)</f>
        <v>0</v>
      </c>
      <c r="F624" s="135">
        <f>SUM(F623)</f>
        <v>0</v>
      </c>
      <c r="G624" s="135">
        <f>SUM(G623)</f>
        <v>0</v>
      </c>
      <c r="H624" s="109">
        <f>IF(F624=0,0,G624/F624)</f>
        <v>0</v>
      </c>
    </row>
    <row r="625" spans="1:8" x14ac:dyDescent="0.2">
      <c r="A625" s="82"/>
      <c r="B625" s="392"/>
      <c r="C625" s="392"/>
      <c r="D625" s="392"/>
      <c r="E625" s="392"/>
      <c r="F625" s="392"/>
      <c r="G625" s="392"/>
      <c r="H625" s="466"/>
    </row>
    <row r="626" spans="1:8" x14ac:dyDescent="0.2">
      <c r="A626" s="82"/>
      <c r="B626" s="392"/>
      <c r="C626" s="392"/>
      <c r="D626" s="392"/>
      <c r="E626" s="392"/>
      <c r="F626" s="392"/>
      <c r="G626" s="392"/>
      <c r="H626" s="466"/>
    </row>
    <row r="627" spans="1:8" ht="18.75" x14ac:dyDescent="0.3">
      <c r="A627" s="82"/>
      <c r="B627" s="60" t="s">
        <v>363</v>
      </c>
      <c r="C627" s="392"/>
      <c r="D627" s="392"/>
      <c r="E627" s="392"/>
      <c r="F627" s="392"/>
      <c r="G627" s="392"/>
      <c r="H627" s="466"/>
    </row>
    <row r="628" spans="1:8" ht="15.75" x14ac:dyDescent="0.25">
      <c r="A628" s="82"/>
      <c r="B628" s="61" t="s">
        <v>364</v>
      </c>
      <c r="C628" s="62"/>
      <c r="D628" s="62"/>
      <c r="E628" s="62"/>
      <c r="F628" s="59"/>
      <c r="G628" s="59"/>
      <c r="H628" s="59"/>
    </row>
    <row r="629" spans="1:8" ht="13.5" thickBot="1" x14ac:dyDescent="0.25">
      <c r="A629" s="82"/>
      <c r="B629" s="59"/>
      <c r="C629" s="59"/>
      <c r="D629" s="59"/>
      <c r="E629" s="59"/>
      <c r="F629" s="59"/>
      <c r="G629" s="59"/>
      <c r="H629" s="59"/>
    </row>
    <row r="630" spans="1:8" ht="9.75" customHeight="1" thickBot="1" x14ac:dyDescent="0.25">
      <c r="A630" s="82"/>
      <c r="B630" s="63"/>
      <c r="C630" s="64"/>
      <c r="D630" s="64"/>
      <c r="E630" s="64"/>
      <c r="F630" s="64"/>
      <c r="G630" s="65"/>
      <c r="H630" s="66"/>
    </row>
    <row r="631" spans="1:8" ht="13.5" thickBot="1" x14ac:dyDescent="0.25">
      <c r="A631" s="82"/>
      <c r="B631" s="67"/>
      <c r="C631" s="362" t="s">
        <v>75</v>
      </c>
      <c r="D631" s="159"/>
      <c r="E631" s="69" t="s">
        <v>131</v>
      </c>
      <c r="F631" s="69"/>
      <c r="G631" s="70"/>
      <c r="H631" s="71"/>
    </row>
    <row r="632" spans="1:8" ht="9.75" customHeight="1" thickBot="1" x14ac:dyDescent="0.25">
      <c r="A632" s="82"/>
      <c r="B632" s="72"/>
      <c r="C632" s="73"/>
      <c r="D632" s="73"/>
      <c r="E632" s="73"/>
      <c r="F632" s="73"/>
      <c r="G632" s="74"/>
      <c r="H632" s="75"/>
    </row>
    <row r="633" spans="1:8" ht="13.5" thickBot="1" x14ac:dyDescent="0.25">
      <c r="A633" s="82"/>
      <c r="B633" s="210" t="s">
        <v>34</v>
      </c>
      <c r="C633" s="78" t="s">
        <v>1</v>
      </c>
      <c r="D633" s="79" t="s">
        <v>2</v>
      </c>
      <c r="E633" s="80" t="s">
        <v>3</v>
      </c>
      <c r="F633" s="80" t="s">
        <v>4</v>
      </c>
      <c r="G633" s="80" t="s">
        <v>5</v>
      </c>
      <c r="H633" s="81" t="s">
        <v>6</v>
      </c>
    </row>
    <row r="634" spans="1:8" x14ac:dyDescent="0.2">
      <c r="A634" s="82">
        <f>A624+1</f>
        <v>405</v>
      </c>
      <c r="B634" s="110">
        <v>5331</v>
      </c>
      <c r="C634" s="151">
        <v>3111</v>
      </c>
      <c r="D634" s="151" t="s">
        <v>365</v>
      </c>
      <c r="E634" s="151">
        <v>557</v>
      </c>
      <c r="F634" s="151">
        <v>557</v>
      </c>
      <c r="G634" s="151">
        <v>170</v>
      </c>
      <c r="H634" s="113">
        <f t="shared" ref="H634:H646" si="40">IF(F634=0,0,G634/F634)</f>
        <v>0.30520646319569122</v>
      </c>
    </row>
    <row r="635" spans="1:8" x14ac:dyDescent="0.2">
      <c r="A635" s="82">
        <f>A634+1</f>
        <v>406</v>
      </c>
      <c r="B635" s="195">
        <v>5331</v>
      </c>
      <c r="C635" s="154">
        <v>3111</v>
      </c>
      <c r="D635" s="117" t="s">
        <v>366</v>
      </c>
      <c r="E635" s="117">
        <v>990</v>
      </c>
      <c r="F635" s="117">
        <v>990</v>
      </c>
      <c r="G635" s="117">
        <v>247</v>
      </c>
      <c r="H635" s="92">
        <f t="shared" si="40"/>
        <v>0.24949494949494949</v>
      </c>
    </row>
    <row r="636" spans="1:8" x14ac:dyDescent="0.2">
      <c r="A636" s="82">
        <f t="shared" ref="A636:A646" si="41">A635+1</f>
        <v>407</v>
      </c>
      <c r="B636" s="195">
        <v>5331</v>
      </c>
      <c r="C636" s="154">
        <v>3111</v>
      </c>
      <c r="D636" s="117" t="s">
        <v>367</v>
      </c>
      <c r="E636" s="117">
        <v>870</v>
      </c>
      <c r="F636" s="117">
        <v>870</v>
      </c>
      <c r="G636" s="117">
        <v>280</v>
      </c>
      <c r="H636" s="92">
        <f t="shared" si="40"/>
        <v>0.32183908045977011</v>
      </c>
    </row>
    <row r="637" spans="1:8" x14ac:dyDescent="0.2">
      <c r="A637" s="82">
        <f t="shared" si="41"/>
        <v>408</v>
      </c>
      <c r="B637" s="195">
        <v>5331</v>
      </c>
      <c r="C637" s="154">
        <v>3111</v>
      </c>
      <c r="D637" s="117" t="s">
        <v>368</v>
      </c>
      <c r="E637" s="117">
        <v>676</v>
      </c>
      <c r="F637" s="117">
        <v>676</v>
      </c>
      <c r="G637" s="117">
        <v>203</v>
      </c>
      <c r="H637" s="92">
        <f t="shared" si="40"/>
        <v>0.30029585798816566</v>
      </c>
    </row>
    <row r="638" spans="1:8" x14ac:dyDescent="0.2">
      <c r="A638" s="82">
        <f t="shared" si="41"/>
        <v>409</v>
      </c>
      <c r="B638" s="195">
        <v>5331</v>
      </c>
      <c r="C638" s="154">
        <v>3111</v>
      </c>
      <c r="D638" s="117" t="s">
        <v>369</v>
      </c>
      <c r="E638" s="117">
        <v>872</v>
      </c>
      <c r="F638" s="117">
        <v>872</v>
      </c>
      <c r="G638" s="117">
        <v>255</v>
      </c>
      <c r="H638" s="92">
        <f t="shared" si="40"/>
        <v>0.29243119266055045</v>
      </c>
    </row>
    <row r="639" spans="1:8" x14ac:dyDescent="0.2">
      <c r="A639" s="82">
        <f t="shared" si="41"/>
        <v>410</v>
      </c>
      <c r="B639" s="195">
        <v>5331</v>
      </c>
      <c r="C639" s="154">
        <v>3111</v>
      </c>
      <c r="D639" s="117" t="s">
        <v>370</v>
      </c>
      <c r="E639" s="117">
        <v>840</v>
      </c>
      <c r="F639" s="117">
        <v>840</v>
      </c>
      <c r="G639" s="117">
        <v>270</v>
      </c>
      <c r="H639" s="92">
        <f t="shared" si="40"/>
        <v>0.32142857142857145</v>
      </c>
    </row>
    <row r="640" spans="1:8" x14ac:dyDescent="0.2">
      <c r="A640" s="82">
        <f t="shared" si="41"/>
        <v>411</v>
      </c>
      <c r="B640" s="116">
        <v>5331</v>
      </c>
      <c r="C640" s="117">
        <v>3111</v>
      </c>
      <c r="D640" s="117" t="s">
        <v>371</v>
      </c>
      <c r="E640" s="117">
        <v>1600</v>
      </c>
      <c r="F640" s="117">
        <v>1600</v>
      </c>
      <c r="G640" s="117">
        <v>450</v>
      </c>
      <c r="H640" s="92">
        <f>IF(F640=0,0,G640/F640)</f>
        <v>0.28125</v>
      </c>
    </row>
    <row r="641" spans="1:8" x14ac:dyDescent="0.2">
      <c r="A641" s="82">
        <f t="shared" si="41"/>
        <v>412</v>
      </c>
      <c r="B641" s="116">
        <v>5331</v>
      </c>
      <c r="C641" s="117">
        <v>3111</v>
      </c>
      <c r="D641" s="117" t="s">
        <v>372</v>
      </c>
      <c r="E641" s="117">
        <v>526</v>
      </c>
      <c r="F641" s="117">
        <v>526</v>
      </c>
      <c r="G641" s="117">
        <v>158</v>
      </c>
      <c r="H641" s="92">
        <f t="shared" si="40"/>
        <v>0.30038022813688214</v>
      </c>
    </row>
    <row r="642" spans="1:8" x14ac:dyDescent="0.2">
      <c r="A642" s="82">
        <f t="shared" si="41"/>
        <v>413</v>
      </c>
      <c r="B642" s="116">
        <v>5331</v>
      </c>
      <c r="C642" s="117">
        <v>3111</v>
      </c>
      <c r="D642" s="117" t="s">
        <v>373</v>
      </c>
      <c r="E642" s="117">
        <v>810</v>
      </c>
      <c r="F642" s="117">
        <v>810</v>
      </c>
      <c r="G642" s="117">
        <v>240</v>
      </c>
      <c r="H642" s="92">
        <f t="shared" si="40"/>
        <v>0.29629629629629628</v>
      </c>
    </row>
    <row r="643" spans="1:8" x14ac:dyDescent="0.2">
      <c r="A643" s="82">
        <f t="shared" si="41"/>
        <v>414</v>
      </c>
      <c r="B643" s="116">
        <v>5331</v>
      </c>
      <c r="C643" s="117">
        <v>3111</v>
      </c>
      <c r="D643" s="117" t="s">
        <v>374</v>
      </c>
      <c r="E643" s="117">
        <v>1042</v>
      </c>
      <c r="F643" s="117">
        <v>1042</v>
      </c>
      <c r="G643" s="117">
        <v>380</v>
      </c>
      <c r="H643" s="92">
        <f t="shared" si="40"/>
        <v>0.36468330134357008</v>
      </c>
    </row>
    <row r="644" spans="1:8" x14ac:dyDescent="0.2">
      <c r="A644" s="82">
        <f t="shared" si="41"/>
        <v>415</v>
      </c>
      <c r="B644" s="195">
        <v>5331</v>
      </c>
      <c r="C644" s="154">
        <v>3111</v>
      </c>
      <c r="D644" s="117" t="s">
        <v>375</v>
      </c>
      <c r="E644" s="117">
        <v>1168</v>
      </c>
      <c r="F644" s="117">
        <v>1168</v>
      </c>
      <c r="G644" s="117">
        <v>288</v>
      </c>
      <c r="H644" s="92">
        <f t="shared" si="40"/>
        <v>0.24657534246575341</v>
      </c>
    </row>
    <row r="645" spans="1:8" ht="13.5" thickBot="1" x14ac:dyDescent="0.25">
      <c r="A645" s="82">
        <f t="shared" si="41"/>
        <v>416</v>
      </c>
      <c r="B645" s="118">
        <v>5331</v>
      </c>
      <c r="C645" s="119">
        <v>3111</v>
      </c>
      <c r="D645" s="171" t="s">
        <v>376</v>
      </c>
      <c r="E645" s="171">
        <v>1170</v>
      </c>
      <c r="F645" s="171">
        <v>1170</v>
      </c>
      <c r="G645" s="171">
        <v>320</v>
      </c>
      <c r="H645" s="147">
        <f t="shared" si="40"/>
        <v>0.27350427350427353</v>
      </c>
    </row>
    <row r="646" spans="1:8" ht="13.5" thickBot="1" x14ac:dyDescent="0.25">
      <c r="A646" s="82">
        <f t="shared" si="41"/>
        <v>417</v>
      </c>
      <c r="B646" s="202"/>
      <c r="C646" s="202"/>
      <c r="D646" s="120" t="s">
        <v>377</v>
      </c>
      <c r="E646" s="121">
        <f>SUM(E634:E645)</f>
        <v>11121</v>
      </c>
      <c r="F646" s="121">
        <f>SUM(F634:F645)</f>
        <v>11121</v>
      </c>
      <c r="G646" s="121">
        <f>SUM(G634:G645)</f>
        <v>3261</v>
      </c>
      <c r="H646" s="122">
        <f t="shared" si="40"/>
        <v>0.29322902616671165</v>
      </c>
    </row>
    <row r="647" spans="1:8" x14ac:dyDescent="0.2">
      <c r="A647" s="82"/>
      <c r="B647" s="202"/>
      <c r="C647" s="202"/>
      <c r="D647" s="202"/>
      <c r="E647" s="202"/>
      <c r="F647" s="202"/>
      <c r="G647" s="202"/>
      <c r="H647" s="208"/>
    </row>
    <row r="648" spans="1:8" x14ac:dyDescent="0.2">
      <c r="A648" s="82"/>
      <c r="B648" s="202"/>
      <c r="C648" s="202"/>
      <c r="D648" s="202"/>
      <c r="E648" s="202"/>
      <c r="F648" s="202"/>
      <c r="G648" s="202"/>
      <c r="H648" s="208"/>
    </row>
    <row r="649" spans="1:8" ht="13.5" thickBot="1" x14ac:dyDescent="0.25">
      <c r="A649" s="82"/>
      <c r="B649" s="202"/>
      <c r="C649" s="202"/>
      <c r="D649" s="202"/>
      <c r="E649" s="202"/>
      <c r="F649" s="202"/>
      <c r="G649" s="202"/>
      <c r="H649" s="208"/>
    </row>
    <row r="650" spans="1:8" ht="13.5" thickBot="1" x14ac:dyDescent="0.25">
      <c r="A650" s="82"/>
      <c r="B650" s="63"/>
      <c r="C650" s="123"/>
      <c r="D650" s="64"/>
      <c r="E650" s="64"/>
      <c r="F650" s="64"/>
      <c r="G650" s="65"/>
      <c r="H650" s="312"/>
    </row>
    <row r="651" spans="1:8" ht="13.5" thickBot="1" x14ac:dyDescent="0.25">
      <c r="A651" s="82"/>
      <c r="B651" s="67"/>
      <c r="C651" s="313" t="s">
        <v>183</v>
      </c>
      <c r="D651" s="314"/>
      <c r="E651" s="69"/>
      <c r="F651" s="69"/>
      <c r="G651" s="70"/>
      <c r="H651" s="315"/>
    </row>
    <row r="652" spans="1:8" ht="13.5" thickBot="1" x14ac:dyDescent="0.25">
      <c r="A652" s="82"/>
      <c r="B652" s="72"/>
      <c r="C652" s="316"/>
      <c r="D652" s="73"/>
      <c r="E652" s="73"/>
      <c r="F652" s="73"/>
      <c r="G652" s="74"/>
      <c r="H652" s="317"/>
    </row>
    <row r="653" spans="1:8" ht="13.5" thickBot="1" x14ac:dyDescent="0.25">
      <c r="A653" s="82"/>
      <c r="B653" s="77" t="s">
        <v>34</v>
      </c>
      <c r="C653" s="78" t="s">
        <v>1</v>
      </c>
      <c r="D653" s="384" t="s">
        <v>2</v>
      </c>
      <c r="E653" s="467" t="s">
        <v>3</v>
      </c>
      <c r="F653" s="80" t="s">
        <v>4</v>
      </c>
      <c r="G653" s="80" t="s">
        <v>5</v>
      </c>
      <c r="H653" s="81" t="s">
        <v>6</v>
      </c>
    </row>
    <row r="654" spans="1:8" ht="13.5" thickBot="1" x14ac:dyDescent="0.25">
      <c r="A654" s="82">
        <f>A646+1</f>
        <v>418</v>
      </c>
      <c r="B654" s="241">
        <v>6351</v>
      </c>
      <c r="C654" s="103">
        <v>3111</v>
      </c>
      <c r="D654" s="132" t="s">
        <v>378</v>
      </c>
      <c r="E654" s="133">
        <v>0</v>
      </c>
      <c r="F654" s="133">
        <v>0</v>
      </c>
      <c r="G654" s="133">
        <v>0</v>
      </c>
      <c r="H654" s="468">
        <f>IF(F654=0,0,G654/F654)</f>
        <v>0</v>
      </c>
    </row>
    <row r="655" spans="1:8" ht="14.25" thickBot="1" x14ac:dyDescent="0.3">
      <c r="A655" s="82">
        <f>A654+1</f>
        <v>419</v>
      </c>
      <c r="B655" s="173"/>
      <c r="C655" s="173"/>
      <c r="D655" s="120" t="s">
        <v>379</v>
      </c>
      <c r="E655" s="121">
        <f>SUM(E654:E654)</f>
        <v>0</v>
      </c>
      <c r="F655" s="121">
        <f>SUM(F654:F654)</f>
        <v>0</v>
      </c>
      <c r="G655" s="121">
        <f>SUM(G654:G654)</f>
        <v>0</v>
      </c>
      <c r="H655" s="122">
        <f>IF(F655=0,0,G655/F655)</f>
        <v>0</v>
      </c>
    </row>
    <row r="656" spans="1:8" ht="13.5" x14ac:dyDescent="0.25">
      <c r="A656" s="82"/>
      <c r="B656" s="173"/>
      <c r="C656" s="173"/>
      <c r="D656" s="202"/>
      <c r="E656" s="173"/>
      <c r="F656" s="173"/>
      <c r="G656" s="173"/>
      <c r="H656" s="469"/>
    </row>
    <row r="657" spans="1:8" ht="13.5" x14ac:dyDescent="0.25">
      <c r="A657" s="82"/>
      <c r="B657" s="173"/>
      <c r="C657" s="173"/>
      <c r="D657" s="202"/>
      <c r="E657" s="173"/>
      <c r="F657" s="173"/>
      <c r="G657" s="173"/>
      <c r="H657" s="469"/>
    </row>
    <row r="658" spans="1:8" ht="15.75" x14ac:dyDescent="0.25">
      <c r="A658" s="82"/>
      <c r="B658" s="61" t="s">
        <v>380</v>
      </c>
      <c r="C658" s="62"/>
      <c r="D658" s="62"/>
      <c r="E658" s="173"/>
      <c r="F658" s="173"/>
      <c r="G658" s="173"/>
      <c r="H658" s="469"/>
    </row>
    <row r="659" spans="1:8" ht="8.25" customHeight="1" thickBot="1" x14ac:dyDescent="0.3">
      <c r="A659" s="82"/>
      <c r="B659" s="173"/>
      <c r="C659" s="173"/>
      <c r="D659" s="202"/>
      <c r="E659" s="173"/>
      <c r="F659" s="173"/>
      <c r="G659" s="173"/>
      <c r="H659" s="469"/>
    </row>
    <row r="660" spans="1:8" ht="13.5" thickBot="1" x14ac:dyDescent="0.25">
      <c r="A660" s="82"/>
      <c r="B660" s="63"/>
      <c r="C660" s="64"/>
      <c r="D660" s="64"/>
      <c r="E660" s="64"/>
      <c r="F660" s="64"/>
      <c r="G660" s="65"/>
      <c r="H660" s="66"/>
    </row>
    <row r="661" spans="1:8" ht="13.5" thickBot="1" x14ac:dyDescent="0.25">
      <c r="A661" s="82"/>
      <c r="B661" s="67"/>
      <c r="C661" s="362" t="s">
        <v>75</v>
      </c>
      <c r="D661" s="159"/>
      <c r="E661" s="69" t="s">
        <v>131</v>
      </c>
      <c r="F661" s="69"/>
      <c r="G661" s="70"/>
      <c r="H661" s="71"/>
    </row>
    <row r="662" spans="1:8" ht="13.5" thickBot="1" x14ac:dyDescent="0.25">
      <c r="A662" s="82"/>
      <c r="B662" s="72"/>
      <c r="C662" s="73"/>
      <c r="D662" s="73"/>
      <c r="E662" s="73"/>
      <c r="F662" s="73"/>
      <c r="G662" s="74"/>
      <c r="H662" s="75"/>
    </row>
    <row r="663" spans="1:8" ht="13.5" thickBot="1" x14ac:dyDescent="0.25">
      <c r="A663" s="82"/>
      <c r="B663" s="210" t="s">
        <v>34</v>
      </c>
      <c r="C663" s="78" t="s">
        <v>1</v>
      </c>
      <c r="D663" s="84" t="s">
        <v>2</v>
      </c>
      <c r="E663" s="212" t="s">
        <v>3</v>
      </c>
      <c r="F663" s="212" t="s">
        <v>4</v>
      </c>
      <c r="G663" s="212" t="s">
        <v>5</v>
      </c>
      <c r="H663" s="213" t="s">
        <v>6</v>
      </c>
    </row>
    <row r="664" spans="1:8" ht="13.5" thickBot="1" x14ac:dyDescent="0.25">
      <c r="A664" s="82">
        <f>A655+1</f>
        <v>420</v>
      </c>
      <c r="B664" s="179">
        <v>5331</v>
      </c>
      <c r="C664" s="180">
        <v>3539</v>
      </c>
      <c r="D664" s="180" t="s">
        <v>381</v>
      </c>
      <c r="E664" s="180">
        <v>1166</v>
      </c>
      <c r="F664" s="180">
        <v>1166</v>
      </c>
      <c r="G664" s="180">
        <v>318</v>
      </c>
      <c r="H664" s="122">
        <f>IF(F664=0,0,G664/F664)</f>
        <v>0.27272727272727271</v>
      </c>
    </row>
    <row r="665" spans="1:8" ht="13.5" thickBot="1" x14ac:dyDescent="0.25">
      <c r="A665" s="82">
        <f>A664+1</f>
        <v>421</v>
      </c>
      <c r="B665" s="202"/>
      <c r="C665" s="202"/>
      <c r="D665" s="185" t="s">
        <v>382</v>
      </c>
      <c r="E665" s="186">
        <f>SUM(E664:E664)</f>
        <v>1166</v>
      </c>
      <c r="F665" s="186">
        <f>SUM(F664:F664)</f>
        <v>1166</v>
      </c>
      <c r="G665" s="186">
        <f>SUM(G664)</f>
        <v>318</v>
      </c>
      <c r="H665" s="187">
        <f>IF(F665=0,0,G665/F665)</f>
        <v>0.27272727272727271</v>
      </c>
    </row>
    <row r="666" spans="1:8" x14ac:dyDescent="0.2">
      <c r="A666" s="82"/>
      <c r="B666" s="202"/>
      <c r="C666" s="202"/>
      <c r="D666" s="202"/>
      <c r="E666" s="202"/>
      <c r="F666" s="202"/>
      <c r="G666" s="202"/>
      <c r="H666" s="208"/>
    </row>
    <row r="667" spans="1:8" ht="18.75" x14ac:dyDescent="0.3">
      <c r="A667" s="82"/>
      <c r="B667" s="60" t="s">
        <v>383</v>
      </c>
      <c r="C667" s="202"/>
      <c r="D667" s="202"/>
      <c r="E667" s="202"/>
      <c r="F667" s="202"/>
      <c r="G667" s="202"/>
      <c r="H667" s="208"/>
    </row>
    <row r="668" spans="1:8" ht="15.75" x14ac:dyDescent="0.25">
      <c r="A668" s="82"/>
      <c r="B668" s="61" t="s">
        <v>384</v>
      </c>
      <c r="C668" s="62"/>
      <c r="D668" s="62"/>
      <c r="E668" s="202"/>
      <c r="F668" s="202"/>
      <c r="G668" s="202"/>
      <c r="H668" s="208"/>
    </row>
    <row r="669" spans="1:8" ht="13.5" thickBot="1" x14ac:dyDescent="0.25">
      <c r="A669" s="82"/>
      <c r="B669" s="59"/>
      <c r="C669" s="59"/>
      <c r="D669" s="59"/>
      <c r="E669" s="59"/>
      <c r="F669" s="59"/>
      <c r="G669" s="59"/>
      <c r="H669" s="59"/>
    </row>
    <row r="670" spans="1:8" ht="13.5" thickBot="1" x14ac:dyDescent="0.25">
      <c r="A670" s="82"/>
      <c r="B670" s="63"/>
      <c r="C670" s="64"/>
      <c r="D670" s="64"/>
      <c r="E670" s="64"/>
      <c r="F670" s="64"/>
      <c r="G670" s="65"/>
      <c r="H670" s="66"/>
    </row>
    <row r="671" spans="1:8" ht="13.5" thickBot="1" x14ac:dyDescent="0.25">
      <c r="A671" s="82"/>
      <c r="B671" s="67"/>
      <c r="C671" s="341" t="s">
        <v>31</v>
      </c>
      <c r="D671" s="69" t="s">
        <v>43</v>
      </c>
      <c r="E671" s="69" t="s">
        <v>44</v>
      </c>
      <c r="F671" s="69"/>
      <c r="G671" s="70"/>
      <c r="H671" s="71"/>
    </row>
    <row r="672" spans="1:8" ht="13.5" thickBot="1" x14ac:dyDescent="0.25">
      <c r="A672" s="82"/>
      <c r="B672" s="67"/>
      <c r="C672" s="69"/>
      <c r="D672" s="69"/>
      <c r="E672" s="69"/>
      <c r="F672" s="69"/>
      <c r="G672" s="70"/>
      <c r="H672" s="71"/>
    </row>
    <row r="673" spans="1:8" ht="13.5" thickBot="1" x14ac:dyDescent="0.25">
      <c r="A673" s="82"/>
      <c r="B673" s="210" t="s">
        <v>34</v>
      </c>
      <c r="C673" s="78" t="s">
        <v>1</v>
      </c>
      <c r="D673" s="79" t="s">
        <v>2</v>
      </c>
      <c r="E673" s="80" t="s">
        <v>3</v>
      </c>
      <c r="F673" s="80" t="s">
        <v>4</v>
      </c>
      <c r="G673" s="80" t="s">
        <v>5</v>
      </c>
      <c r="H673" s="81" t="s">
        <v>6</v>
      </c>
    </row>
    <row r="674" spans="1:8" ht="13.5" thickBot="1" x14ac:dyDescent="0.25">
      <c r="A674" s="82">
        <f>A665+1</f>
        <v>422</v>
      </c>
      <c r="B674" s="179">
        <v>2131</v>
      </c>
      <c r="C674" s="180">
        <v>3639</v>
      </c>
      <c r="D674" s="180" t="s">
        <v>385</v>
      </c>
      <c r="E674" s="180">
        <v>3300</v>
      </c>
      <c r="F674" s="180">
        <v>3300</v>
      </c>
      <c r="G674" s="180">
        <v>2428</v>
      </c>
      <c r="H674" s="209">
        <f>IF(F674=0,0,G674/F674)</f>
        <v>0.73575757575757572</v>
      </c>
    </row>
    <row r="675" spans="1:8" ht="13.5" thickBot="1" x14ac:dyDescent="0.25">
      <c r="A675" s="82">
        <f>A674+1</f>
        <v>423</v>
      </c>
      <c r="B675" s="202"/>
      <c r="C675" s="202"/>
      <c r="D675" s="470" t="s">
        <v>51</v>
      </c>
      <c r="E675" s="121">
        <f>SUM(E674)</f>
        <v>3300</v>
      </c>
      <c r="F675" s="121">
        <f>SUM(F674)</f>
        <v>3300</v>
      </c>
      <c r="G675" s="121">
        <f>SUM(G674)</f>
        <v>2428</v>
      </c>
      <c r="H675" s="122">
        <f>IF(F675=0,0,G675/F675)</f>
        <v>0.73575757575757572</v>
      </c>
    </row>
  </sheetData>
  <pageMargins left="0.59055118110236227" right="0.59055118110236227" top="0.98425196850393704" bottom="0.78740157480314965" header="0.51181102362204722" footer="0.51181102362204722"/>
  <pageSetup paperSize="9" firstPageNumber="8" orientation="portrait" useFirstPageNumber="1" r:id="rId1"/>
  <headerFooter alignWithMargins="0">
    <oddHeader>&amp;Lrozbor hospodaření
&amp;"Arial,Tučné"leden - březen
&amp;C&amp;"Arial,Tučné"MO Plzeň 2 - Slovany
ROZPOČET roku 2013&amp;Rv tis. Kč
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view="pageLayout" zoomScaleNormal="100" workbookViewId="0">
      <selection activeCell="E10" sqref="E10"/>
    </sheetView>
  </sheetViews>
  <sheetFormatPr defaultRowHeight="12.75" x14ac:dyDescent="0.2"/>
  <cols>
    <col min="4" max="4" width="14.42578125" customWidth="1"/>
    <col min="5" max="5" width="16.5703125" customWidth="1"/>
    <col min="6" max="6" width="11.7109375" customWidth="1"/>
    <col min="7" max="7" width="11.5703125" customWidth="1"/>
    <col min="8" max="8" width="14.140625" customWidth="1"/>
  </cols>
  <sheetData>
    <row r="2" spans="1:7" ht="54" customHeight="1" x14ac:dyDescent="0.2"/>
    <row r="3" spans="1:7" ht="18.75" x14ac:dyDescent="0.3">
      <c r="A3" s="471" t="s">
        <v>386</v>
      </c>
      <c r="B3" s="471"/>
      <c r="C3" s="471"/>
      <c r="D3" s="471"/>
      <c r="E3" s="471"/>
      <c r="F3" s="471"/>
      <c r="G3" s="59"/>
    </row>
    <row r="4" spans="1:7" ht="19.5" customHeight="1" thickBot="1" x14ac:dyDescent="0.3">
      <c r="A4" s="472"/>
      <c r="B4" s="472"/>
      <c r="C4" s="472"/>
      <c r="D4" s="472"/>
      <c r="E4" s="472"/>
      <c r="F4" s="472"/>
      <c r="G4" s="59"/>
    </row>
    <row r="5" spans="1:7" ht="15.75" x14ac:dyDescent="0.25">
      <c r="A5" s="473"/>
      <c r="B5" s="474"/>
      <c r="C5" s="474"/>
      <c r="D5" s="474"/>
      <c r="E5" s="475" t="s">
        <v>387</v>
      </c>
      <c r="F5" s="476" t="s">
        <v>388</v>
      </c>
      <c r="G5" s="477" t="s">
        <v>389</v>
      </c>
    </row>
    <row r="6" spans="1:7" ht="15.75" x14ac:dyDescent="0.25">
      <c r="A6" s="478" t="s">
        <v>390</v>
      </c>
      <c r="B6" s="479"/>
      <c r="C6" s="479"/>
      <c r="D6" s="479"/>
      <c r="E6" s="480" t="s">
        <v>391</v>
      </c>
      <c r="F6" s="481" t="s">
        <v>392</v>
      </c>
      <c r="G6" s="482" t="s">
        <v>393</v>
      </c>
    </row>
    <row r="7" spans="1:7" ht="15.75" x14ac:dyDescent="0.25">
      <c r="A7" s="483" t="s">
        <v>394</v>
      </c>
      <c r="B7" s="484"/>
      <c r="C7" s="484"/>
      <c r="D7" s="485"/>
      <c r="E7" s="486"/>
      <c r="F7" s="487"/>
      <c r="G7" s="488"/>
    </row>
    <row r="8" spans="1:7" ht="15.75" x14ac:dyDescent="0.25">
      <c r="A8" s="489" t="s">
        <v>395</v>
      </c>
      <c r="B8" s="490"/>
      <c r="C8" s="490"/>
      <c r="D8" s="491"/>
      <c r="E8" s="492">
        <f>'[1]zdrojové data'!F326</f>
        <v>250</v>
      </c>
      <c r="F8" s="493">
        <f>'[1]zdrojové data'!G326</f>
        <v>22</v>
      </c>
      <c r="G8" s="494"/>
    </row>
    <row r="9" spans="1:7" ht="15.75" x14ac:dyDescent="0.25">
      <c r="A9" s="483" t="s">
        <v>396</v>
      </c>
      <c r="B9" s="484"/>
      <c r="C9" s="484"/>
      <c r="D9" s="485"/>
      <c r="E9" s="486"/>
      <c r="F9" s="487"/>
      <c r="G9" s="488"/>
    </row>
    <row r="10" spans="1:7" ht="15.75" x14ac:dyDescent="0.25">
      <c r="A10" s="489" t="s">
        <v>397</v>
      </c>
      <c r="B10" s="490"/>
      <c r="C10" s="490"/>
      <c r="D10" s="491"/>
      <c r="E10" s="492">
        <f>'[1]zdrojové data'!F181+'[1]zdrojové data'!F334</f>
        <v>15587</v>
      </c>
      <c r="F10" s="492">
        <f>'[1]zdrojové data'!G181+'[1]zdrojové data'!G334</f>
        <v>3616</v>
      </c>
      <c r="G10" s="494"/>
    </row>
    <row r="11" spans="1:7" ht="15.75" x14ac:dyDescent="0.25">
      <c r="A11" s="483" t="s">
        <v>398</v>
      </c>
      <c r="B11" s="484"/>
      <c r="C11" s="484"/>
      <c r="D11" s="485"/>
      <c r="E11" s="486"/>
      <c r="F11" s="487"/>
      <c r="G11" s="488"/>
    </row>
    <row r="12" spans="1:7" ht="15.75" x14ac:dyDescent="0.25">
      <c r="A12" s="495" t="s">
        <v>399</v>
      </c>
      <c r="B12" s="496"/>
      <c r="C12" s="496"/>
      <c r="D12" s="497"/>
      <c r="E12" s="498">
        <f>'[1]zdrojové data'!F646+'[1]zdrojové data'!F665</f>
        <v>12287</v>
      </c>
      <c r="F12" s="498">
        <f>'[1]zdrojové data'!G646+'[1]zdrojové data'!G665</f>
        <v>3579</v>
      </c>
      <c r="G12" s="494"/>
    </row>
    <row r="13" spans="1:7" ht="15.75" x14ac:dyDescent="0.25">
      <c r="A13" s="499" t="s">
        <v>400</v>
      </c>
      <c r="B13" s="500"/>
      <c r="C13" s="500"/>
      <c r="D13" s="501"/>
      <c r="E13" s="502">
        <f>'[1]zdrojové data'!F191+'[1]zdrojové data'!F347</f>
        <v>2766</v>
      </c>
      <c r="F13" s="502">
        <f>'[1]zdrojové data'!G191+'[1]zdrojové data'!G347</f>
        <v>254</v>
      </c>
      <c r="G13" s="494"/>
    </row>
    <row r="14" spans="1:7" ht="15.75" x14ac:dyDescent="0.25">
      <c r="A14" s="499" t="s">
        <v>401</v>
      </c>
      <c r="B14" s="500"/>
      <c r="C14" s="500"/>
      <c r="D14" s="501"/>
      <c r="E14" s="502">
        <f>'[1]zdrojové data'!F72</f>
        <v>772</v>
      </c>
      <c r="F14" s="502">
        <f>'[1]zdrojové data'!G72</f>
        <v>0</v>
      </c>
      <c r="G14" s="494"/>
    </row>
    <row r="15" spans="1:7" ht="15.75" x14ac:dyDescent="0.25">
      <c r="A15" s="499" t="s">
        <v>402</v>
      </c>
      <c r="B15" s="500"/>
      <c r="C15" s="500"/>
      <c r="D15" s="501"/>
      <c r="E15" s="503">
        <f>'[1]zdrojové data'!F212+'[1]zdrojové data'!F231+'[1]zdrojové data'!F255</f>
        <v>4352</v>
      </c>
      <c r="F15" s="503">
        <f>'[1]zdrojové data'!G212+'[1]zdrojové data'!G231+'[1]zdrojové data'!G255</f>
        <v>1206</v>
      </c>
      <c r="G15" s="494"/>
    </row>
    <row r="16" spans="1:7" ht="15.75" x14ac:dyDescent="0.25">
      <c r="A16" s="499" t="s">
        <v>403</v>
      </c>
      <c r="B16" s="500"/>
      <c r="C16" s="500"/>
      <c r="D16" s="501"/>
      <c r="E16" s="502">
        <f>'[1]zdrojové data'!F360</f>
        <v>210</v>
      </c>
      <c r="F16" s="502">
        <f>'[1]zdrojové data'!G360</f>
        <v>48</v>
      </c>
      <c r="G16" s="494"/>
    </row>
    <row r="17" spans="1:7" ht="15.75" x14ac:dyDescent="0.25">
      <c r="A17" s="499" t="s">
        <v>205</v>
      </c>
      <c r="B17" s="500"/>
      <c r="C17" s="500"/>
      <c r="D17" s="501"/>
      <c r="E17" s="502">
        <f>'[1]zdrojové data'!F365+'[1]zdrojové data'!F367+'[1]zdrojové data'!F369</f>
        <v>13250</v>
      </c>
      <c r="F17" s="502">
        <f>'[1]zdrojové data'!G365+'[1]zdrojové data'!G367+'[1]zdrojové data'!G369</f>
        <v>2778</v>
      </c>
      <c r="G17" s="494"/>
    </row>
    <row r="18" spans="1:7" ht="15.75" x14ac:dyDescent="0.25">
      <c r="A18" s="499" t="s">
        <v>404</v>
      </c>
      <c r="B18" s="500"/>
      <c r="C18" s="500"/>
      <c r="D18" s="501"/>
      <c r="E18" s="502">
        <f>'[1]zdrojové data'!F379</f>
        <v>12980</v>
      </c>
      <c r="F18" s="502">
        <f>'[1]zdrojové data'!G379</f>
        <v>129</v>
      </c>
      <c r="G18" s="494"/>
    </row>
    <row r="19" spans="1:7" ht="15.75" x14ac:dyDescent="0.25">
      <c r="A19" s="499" t="s">
        <v>405</v>
      </c>
      <c r="B19" s="500"/>
      <c r="C19" s="500"/>
      <c r="D19" s="501"/>
      <c r="E19" s="502">
        <f>'[1]zdrojové data'!F240+'[1]zdrojové data'!F358</f>
        <v>315</v>
      </c>
      <c r="F19" s="502">
        <f>'[1]zdrojové data'!G240+'[1]zdrojové data'!G358</f>
        <v>59</v>
      </c>
      <c r="G19" s="494"/>
    </row>
    <row r="20" spans="1:7" ht="15.75" x14ac:dyDescent="0.25">
      <c r="A20" s="499" t="s">
        <v>406</v>
      </c>
      <c r="B20" s="500"/>
      <c r="C20" s="500"/>
      <c r="D20" s="501"/>
      <c r="E20" s="502">
        <f>'[1]zdrojové data'!F453+'[1]zdrojové data'!F466</f>
        <v>460</v>
      </c>
      <c r="F20" s="502">
        <f>'[1]zdrojové data'!G453+'[1]zdrojové data'!G466</f>
        <v>63</v>
      </c>
      <c r="G20" s="494"/>
    </row>
    <row r="21" spans="1:7" ht="15.75" x14ac:dyDescent="0.25">
      <c r="A21" s="504" t="s">
        <v>277</v>
      </c>
      <c r="B21" s="505"/>
      <c r="C21" s="505"/>
      <c r="D21" s="506"/>
      <c r="E21" s="507">
        <f>'[1]zdrojové data'!F428</f>
        <v>60</v>
      </c>
      <c r="F21" s="507">
        <f>'[1]zdrojové data'!G428</f>
        <v>15</v>
      </c>
      <c r="G21" s="494"/>
    </row>
    <row r="22" spans="1:7" ht="15.75" x14ac:dyDescent="0.25">
      <c r="A22" s="508" t="s">
        <v>407</v>
      </c>
      <c r="B22" s="509"/>
      <c r="C22" s="509"/>
      <c r="D22" s="510"/>
      <c r="E22" s="511">
        <f>'[1]zdrojové data'!F351+'[1]zdrojové data'!F355+'[1]zdrojové data'!F410+'[1]zdrojové data'!F458+'[1]zdrojové data'!F463</f>
        <v>1260</v>
      </c>
      <c r="F22" s="511">
        <f>'[1]zdrojové data'!G351+'[1]zdrojové data'!G355+'[1]zdrojové data'!G410+'[1]zdrojové data'!G458+'[1]zdrojové data'!G463</f>
        <v>27</v>
      </c>
      <c r="G22" s="494"/>
    </row>
    <row r="23" spans="1:7" ht="15.75" x14ac:dyDescent="0.25">
      <c r="A23" s="483" t="s">
        <v>408</v>
      </c>
      <c r="B23" s="512"/>
      <c r="C23" s="512"/>
      <c r="D23" s="513"/>
      <c r="E23" s="514"/>
      <c r="F23" s="487"/>
      <c r="G23" s="488"/>
    </row>
    <row r="24" spans="1:7" ht="15.75" x14ac:dyDescent="0.25">
      <c r="A24" s="489" t="s">
        <v>409</v>
      </c>
      <c r="B24" s="490"/>
      <c r="C24" s="490"/>
      <c r="D24" s="491"/>
      <c r="E24" s="492">
        <f>'[1]zdrojové data'!F473+'[1]zdrojové data'!F549+'[1]zdrojové data'!F618</f>
        <v>1838</v>
      </c>
      <c r="F24" s="492">
        <f>'[1]zdrojové data'!G473+'[1]zdrojové data'!G549+'[1]zdrojové data'!G618</f>
        <v>254</v>
      </c>
      <c r="G24" s="494"/>
    </row>
    <row r="25" spans="1:7" ht="15.75" x14ac:dyDescent="0.25">
      <c r="A25" s="483" t="s">
        <v>410</v>
      </c>
      <c r="B25" s="484"/>
      <c r="C25" s="484"/>
      <c r="D25" s="485"/>
      <c r="E25" s="514"/>
      <c r="F25" s="487"/>
      <c r="G25" s="488"/>
    </row>
    <row r="26" spans="1:7" ht="15.75" x14ac:dyDescent="0.25">
      <c r="A26" s="495" t="s">
        <v>411</v>
      </c>
      <c r="B26" s="496"/>
      <c r="C26" s="496"/>
      <c r="D26" s="497"/>
      <c r="E26" s="498">
        <f>'[1]zdrojové data'!F491+'[1]zdrojové data'!F559</f>
        <v>5471</v>
      </c>
      <c r="F26" s="498">
        <f>'[1]zdrojové data'!G491+'[1]zdrojové data'!G559</f>
        <v>1010</v>
      </c>
      <c r="G26" s="494"/>
    </row>
    <row r="27" spans="1:7" ht="15.75" x14ac:dyDescent="0.25">
      <c r="A27" s="499" t="s">
        <v>412</v>
      </c>
      <c r="B27" s="500"/>
      <c r="C27" s="500"/>
      <c r="D27" s="501"/>
      <c r="E27" s="502">
        <f>'[1]zdrojové data'!F527+'[1]zdrojové data'!F577+'[1]zdrojové data'!F472</f>
        <v>38259</v>
      </c>
      <c r="F27" s="502">
        <f>'[1]zdrojové data'!G527+'[1]zdrojové data'!G577+'[1]zdrojové data'!G472</f>
        <v>7465</v>
      </c>
      <c r="G27" s="494"/>
    </row>
    <row r="28" spans="1:7" ht="15.75" x14ac:dyDescent="0.25">
      <c r="A28" s="515" t="s">
        <v>413</v>
      </c>
      <c r="B28" s="516"/>
      <c r="C28" s="516"/>
      <c r="D28" s="517"/>
      <c r="E28" s="498">
        <f>'[1]zdrojové data'!F500+'[1]zdrojové data'!F531+'[1]zdrojové data'!F561+'[1]zdrojové data'!F565+'[1]zdrojové data'!F580</f>
        <v>900</v>
      </c>
      <c r="F28" s="498">
        <f>'[1]zdrojové data'!G500+'[1]zdrojové data'!G531+'[1]zdrojové data'!G561+'[1]zdrojové data'!G565+'[1]zdrojové data'!G580</f>
        <v>1186</v>
      </c>
      <c r="G28" s="494"/>
    </row>
    <row r="29" spans="1:7" ht="15.75" x14ac:dyDescent="0.25">
      <c r="A29" s="499" t="s">
        <v>414</v>
      </c>
      <c r="B29" s="500"/>
      <c r="C29" s="500"/>
      <c r="D29" s="501"/>
      <c r="E29" s="502">
        <f>'[1]zdrojové data'!F75+'[1]zdrojové data'!F77</f>
        <v>120</v>
      </c>
      <c r="F29" s="502">
        <f>'[1]zdrojové data'!G75+'[1]zdrojové data'!G77</f>
        <v>14</v>
      </c>
      <c r="G29" s="494"/>
    </row>
    <row r="30" spans="1:7" ht="16.5" thickBot="1" x14ac:dyDescent="0.3">
      <c r="A30" s="518" t="s">
        <v>415</v>
      </c>
      <c r="B30" s="519"/>
      <c r="C30" s="519"/>
      <c r="D30" s="520"/>
      <c r="E30" s="521">
        <f>'[1]zdrojové data'!F96</f>
        <v>1518</v>
      </c>
      <c r="F30" s="521">
        <f>'[1]zdrojové data'!G96</f>
        <v>557</v>
      </c>
      <c r="G30" s="522"/>
    </row>
    <row r="31" spans="1:7" ht="16.5" thickBot="1" x14ac:dyDescent="0.3">
      <c r="A31" s="523" t="s">
        <v>416</v>
      </c>
      <c r="B31" s="524"/>
      <c r="C31" s="524"/>
      <c r="D31" s="524"/>
      <c r="E31" s="525">
        <f>SUM(E8:E30)</f>
        <v>112655</v>
      </c>
      <c r="F31" s="525">
        <f>SUM(F8:F30)</f>
        <v>22282</v>
      </c>
      <c r="G31" s="526">
        <f>IF(E31=0,0,F31/E31)</f>
        <v>0.19778971195242112</v>
      </c>
    </row>
    <row r="32" spans="1:7" ht="15.75" x14ac:dyDescent="0.25">
      <c r="A32" s="495" t="s">
        <v>417</v>
      </c>
      <c r="B32" s="496"/>
      <c r="C32" s="496"/>
      <c r="D32" s="496"/>
      <c r="E32" s="527">
        <f>'[1]zdrojové data'!F289</f>
        <v>29597</v>
      </c>
      <c r="F32" s="527">
        <f>'[1]zdrojové data'!G289</f>
        <v>655</v>
      </c>
      <c r="G32" s="494"/>
    </row>
    <row r="33" spans="1:7" ht="15.75" x14ac:dyDescent="0.25">
      <c r="A33" s="528" t="s">
        <v>418</v>
      </c>
      <c r="B33" s="529"/>
      <c r="C33" s="529"/>
      <c r="D33" s="529"/>
      <c r="E33" s="527">
        <f>'[1]zdrojové data'!F285</f>
        <v>0</v>
      </c>
      <c r="F33" s="527">
        <f>'[1]zdrojové data'!G285</f>
        <v>0</v>
      </c>
      <c r="G33" s="494"/>
    </row>
    <row r="34" spans="1:7" ht="15.75" x14ac:dyDescent="0.25">
      <c r="A34" s="528" t="s">
        <v>419</v>
      </c>
      <c r="B34" s="529"/>
      <c r="C34" s="529"/>
      <c r="D34" s="529"/>
      <c r="E34" s="527">
        <f>'[1]zdrojové data'!F386</f>
        <v>0</v>
      </c>
      <c r="F34" s="527">
        <f>'[1]zdrojové data'!G386</f>
        <v>0</v>
      </c>
      <c r="G34" s="494"/>
    </row>
    <row r="35" spans="1:7" ht="15.75" x14ac:dyDescent="0.25">
      <c r="A35" s="499" t="s">
        <v>420</v>
      </c>
      <c r="B35" s="500"/>
      <c r="C35" s="500"/>
      <c r="D35" s="500"/>
      <c r="E35" s="503">
        <f>'[1]zdrojové data'!F538+'[1]zdrojové data'!F624</f>
        <v>0</v>
      </c>
      <c r="F35" s="503">
        <f>'[1]zdrojové data'!G538+'[1]zdrojové data'!G624</f>
        <v>0</v>
      </c>
      <c r="G35" s="494"/>
    </row>
    <row r="36" spans="1:7" ht="16.5" thickBot="1" x14ac:dyDescent="0.3">
      <c r="A36" s="530" t="s">
        <v>421</v>
      </c>
      <c r="B36" s="531"/>
      <c r="C36" s="531"/>
      <c r="D36" s="531"/>
      <c r="E36" s="532">
        <f>'[1]zdrojové data'!F655</f>
        <v>0</v>
      </c>
      <c r="F36" s="532">
        <f>'[1]zdrojové data'!G655</f>
        <v>0</v>
      </c>
      <c r="G36" s="533"/>
    </row>
    <row r="37" spans="1:7" ht="16.5" thickBot="1" x14ac:dyDescent="0.3">
      <c r="A37" s="534" t="s">
        <v>422</v>
      </c>
      <c r="B37" s="535"/>
      <c r="C37" s="535"/>
      <c r="D37" s="535"/>
      <c r="E37" s="536">
        <f>SUM(E31:E36)</f>
        <v>142252</v>
      </c>
      <c r="F37" s="537">
        <f>SUM(F31:F36)</f>
        <v>22937</v>
      </c>
      <c r="G37" s="526">
        <f>IF(E37=0,0,F37/E37)</f>
        <v>0.16124202120181086</v>
      </c>
    </row>
    <row r="38" spans="1:7" x14ac:dyDescent="0.2">
      <c r="A38" s="59"/>
      <c r="B38" s="59"/>
      <c r="C38" s="59"/>
      <c r="D38" s="59"/>
      <c r="E38" s="59"/>
      <c r="F38" s="59"/>
      <c r="G38" s="59"/>
    </row>
    <row r="39" spans="1:7" x14ac:dyDescent="0.2">
      <c r="A39" s="59"/>
      <c r="B39" s="59"/>
      <c r="C39" s="59"/>
      <c r="D39" s="59"/>
      <c r="E39" s="59"/>
      <c r="F39" s="59"/>
      <c r="G39" s="59"/>
    </row>
    <row r="40" spans="1:7" x14ac:dyDescent="0.2">
      <c r="A40" s="59"/>
      <c r="B40" s="59"/>
      <c r="C40" s="59"/>
      <c r="D40" s="59"/>
      <c r="E40" s="59"/>
      <c r="F40" s="59"/>
      <c r="G40" s="59"/>
    </row>
    <row r="41" spans="1:7" x14ac:dyDescent="0.2">
      <c r="A41" s="538"/>
    </row>
  </sheetData>
  <mergeCells count="25">
    <mergeCell ref="A36:D36"/>
    <mergeCell ref="A26:D26"/>
    <mergeCell ref="A27:D27"/>
    <mergeCell ref="A29:D29"/>
    <mergeCell ref="A30:D30"/>
    <mergeCell ref="A32:D32"/>
    <mergeCell ref="A35:D35"/>
    <mergeCell ref="A19:D19"/>
    <mergeCell ref="A20:D20"/>
    <mergeCell ref="A22:D22"/>
    <mergeCell ref="A23:D23"/>
    <mergeCell ref="A24:D24"/>
    <mergeCell ref="A25:D25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</mergeCells>
  <pageMargins left="0.70866141732283461" right="0.70866141732283461" top="0.78740157480314965" bottom="0.78740157480314965" header="0.31496062992125984" footer="0.31496062992125984"/>
  <pageSetup paperSize="9" orientation="portrait" r:id="rId1"/>
  <headerFooter>
    <oddFooter xml:space="preserve">&amp;C7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view="pageLayout" zoomScaleNormal="100" workbookViewId="0">
      <selection activeCell="D30" sqref="D30"/>
    </sheetView>
  </sheetViews>
  <sheetFormatPr defaultRowHeight="15.75" x14ac:dyDescent="0.25"/>
  <cols>
    <col min="1" max="1" width="13" style="539" customWidth="1"/>
    <col min="2" max="4" width="9.140625" style="539"/>
    <col min="5" max="5" width="4.7109375" style="539" customWidth="1"/>
    <col min="6" max="6" width="15.140625" style="539" customWidth="1"/>
    <col min="7" max="7" width="13.85546875" style="539" customWidth="1"/>
    <col min="8" max="8" width="12.5703125" style="540" customWidth="1"/>
    <col min="9" max="9" width="36.140625" style="540" customWidth="1"/>
    <col min="10" max="16384" width="9.140625" style="540"/>
  </cols>
  <sheetData>
    <row r="2" spans="1:14" ht="51.75" customHeight="1" x14ac:dyDescent="0.25">
      <c r="K2" s="541"/>
      <c r="N2" s="541"/>
    </row>
    <row r="3" spans="1:14" ht="18.75" x14ac:dyDescent="0.3">
      <c r="A3" s="542" t="s">
        <v>423</v>
      </c>
      <c r="B3" s="542"/>
      <c r="C3" s="542"/>
      <c r="D3" s="542"/>
      <c r="E3" s="542"/>
      <c r="F3" s="542"/>
      <c r="G3" s="542"/>
      <c r="I3" s="543"/>
    </row>
    <row r="4" spans="1:14" ht="65.25" customHeight="1" thickBot="1" x14ac:dyDescent="0.3"/>
    <row r="5" spans="1:14" x14ac:dyDescent="0.25">
      <c r="A5" s="544"/>
      <c r="B5" s="545"/>
      <c r="C5" s="545"/>
      <c r="D5" s="545"/>
      <c r="E5" s="545"/>
      <c r="F5" s="546" t="s">
        <v>387</v>
      </c>
      <c r="G5" s="547" t="s">
        <v>388</v>
      </c>
      <c r="H5" s="548" t="s">
        <v>424</v>
      </c>
    </row>
    <row r="6" spans="1:14" ht="16.5" thickBot="1" x14ac:dyDescent="0.3">
      <c r="A6" s="549" t="s">
        <v>425</v>
      </c>
      <c r="B6" s="550"/>
      <c r="C6" s="550"/>
      <c r="D6" s="550"/>
      <c r="E6" s="550"/>
      <c r="F6" s="551" t="s">
        <v>391</v>
      </c>
      <c r="G6" s="552" t="s">
        <v>392</v>
      </c>
      <c r="H6" s="553" t="s">
        <v>426</v>
      </c>
    </row>
    <row r="7" spans="1:14" ht="15.75" customHeight="1" thickBot="1" x14ac:dyDescent="0.3">
      <c r="A7" s="554" t="s">
        <v>427</v>
      </c>
      <c r="B7" s="555"/>
      <c r="C7" s="555"/>
      <c r="D7" s="555"/>
      <c r="E7" s="556"/>
      <c r="F7" s="557"/>
      <c r="G7" s="558"/>
      <c r="H7" s="559"/>
    </row>
    <row r="8" spans="1:14" x14ac:dyDescent="0.25">
      <c r="A8" s="560" t="s">
        <v>428</v>
      </c>
      <c r="B8" s="561"/>
      <c r="C8" s="561"/>
      <c r="D8" s="561"/>
      <c r="E8" s="562"/>
      <c r="F8" s="563">
        <f>'[1]zdrojové data'!F31+'[1]zdrojové data'!F109+'[1]zdrojové data'!F126+'[1]zdrojové data'!F298+'[1]zdrojové data'!F436</f>
        <v>1150</v>
      </c>
      <c r="G8" s="563">
        <f>'[1]zdrojové data'!G31+'[1]zdrojové data'!G109+'[1]zdrojové data'!G126+'[1]zdrojové data'!G298+'[1]zdrojové data'!G436</f>
        <v>281</v>
      </c>
      <c r="H8" s="564"/>
    </row>
    <row r="9" spans="1:14" x14ac:dyDescent="0.25">
      <c r="A9" s="560" t="s">
        <v>35</v>
      </c>
      <c r="B9" s="561"/>
      <c r="C9" s="561"/>
      <c r="D9" s="561"/>
      <c r="E9" s="562"/>
      <c r="F9" s="563">
        <f>'[1]zdrojové data'!F25</f>
        <v>1100</v>
      </c>
      <c r="G9" s="563">
        <f>'[1]zdrojové data'!G25</f>
        <v>167</v>
      </c>
      <c r="H9" s="564"/>
      <c r="J9" s="541"/>
      <c r="L9" s="541"/>
    </row>
    <row r="10" spans="1:14" x14ac:dyDescent="0.25">
      <c r="A10" s="560" t="s">
        <v>429</v>
      </c>
      <c r="B10" s="561"/>
      <c r="C10" s="561"/>
      <c r="D10" s="561"/>
      <c r="E10" s="562"/>
      <c r="F10" s="563">
        <f>'[1]zdrojové data'!F26</f>
        <v>1400</v>
      </c>
      <c r="G10" s="563">
        <f>'[1]zdrojové data'!G26</f>
        <v>531</v>
      </c>
      <c r="H10" s="564"/>
      <c r="J10" s="541"/>
      <c r="L10" s="541"/>
    </row>
    <row r="11" spans="1:14" x14ac:dyDescent="0.25">
      <c r="A11" s="560" t="s">
        <v>430</v>
      </c>
      <c r="B11" s="561"/>
      <c r="C11" s="561"/>
      <c r="D11" s="561"/>
      <c r="E11" s="562"/>
      <c r="F11" s="563">
        <f>'[1]zdrojové data'!F27</f>
        <v>1000</v>
      </c>
      <c r="G11" s="563">
        <f>'[1]zdrojové data'!G27</f>
        <v>444</v>
      </c>
      <c r="H11" s="564"/>
      <c r="J11" s="541"/>
      <c r="L11" s="541"/>
    </row>
    <row r="12" spans="1:14" x14ac:dyDescent="0.25">
      <c r="A12" s="560" t="s">
        <v>431</v>
      </c>
      <c r="B12" s="561"/>
      <c r="C12" s="561"/>
      <c r="D12" s="561"/>
      <c r="E12" s="562"/>
      <c r="F12" s="563">
        <f>'[1]zdrojové data'!F28</f>
        <v>1000</v>
      </c>
      <c r="G12" s="563">
        <f>'[1]zdrojové data'!G28</f>
        <v>378</v>
      </c>
      <c r="H12" s="564"/>
      <c r="J12" s="541"/>
      <c r="L12" s="541"/>
    </row>
    <row r="13" spans="1:14" x14ac:dyDescent="0.25">
      <c r="A13" s="560" t="s">
        <v>40</v>
      </c>
      <c r="B13" s="561"/>
      <c r="C13" s="561"/>
      <c r="D13" s="561"/>
      <c r="E13" s="562"/>
      <c r="F13" s="563">
        <f>'[1]zdrojové data'!F29</f>
        <v>0</v>
      </c>
      <c r="G13" s="563">
        <f>'[1]zdrojové data'!G29</f>
        <v>0</v>
      </c>
      <c r="H13" s="564"/>
      <c r="I13" s="541"/>
      <c r="J13" s="541"/>
      <c r="L13" s="541"/>
    </row>
    <row r="14" spans="1:14" ht="16.5" thickBot="1" x14ac:dyDescent="0.3">
      <c r="A14" s="565" t="s">
        <v>432</v>
      </c>
      <c r="B14" s="566"/>
      <c r="C14" s="566"/>
      <c r="D14" s="566"/>
      <c r="E14" s="567"/>
      <c r="F14" s="568">
        <f>'[1]zdrojové data'!F297</f>
        <v>0</v>
      </c>
      <c r="G14" s="568">
        <f>'[1]zdrojové data'!G297</f>
        <v>0</v>
      </c>
      <c r="H14" s="564"/>
      <c r="I14" s="541"/>
      <c r="J14" s="541"/>
      <c r="L14" s="541"/>
    </row>
    <row r="15" spans="1:14" ht="15.75" customHeight="1" thickBot="1" x14ac:dyDescent="0.3">
      <c r="A15" s="569" t="s">
        <v>433</v>
      </c>
      <c r="B15" s="570"/>
      <c r="C15" s="570"/>
      <c r="D15" s="570"/>
      <c r="E15" s="571"/>
      <c r="F15" s="572"/>
      <c r="G15" s="573"/>
      <c r="H15" s="559"/>
      <c r="J15" s="541"/>
    </row>
    <row r="16" spans="1:14" x14ac:dyDescent="0.25">
      <c r="A16" s="560" t="s">
        <v>434</v>
      </c>
      <c r="B16" s="561"/>
      <c r="C16" s="561"/>
      <c r="D16" s="561"/>
      <c r="E16" s="562"/>
      <c r="F16" s="563">
        <f>'[1]zdrojové data'!F37+'[1]zdrojové data'!F38</f>
        <v>52</v>
      </c>
      <c r="G16" s="563">
        <f>'[1]zdrojové data'!G37+'[1]zdrojové data'!G38</f>
        <v>7</v>
      </c>
      <c r="H16" s="564"/>
      <c r="J16" s="541"/>
    </row>
    <row r="17" spans="1:14" x14ac:dyDescent="0.25">
      <c r="A17" s="560" t="s">
        <v>435</v>
      </c>
      <c r="B17" s="561"/>
      <c r="C17" s="561"/>
      <c r="D17" s="561"/>
      <c r="E17" s="562"/>
      <c r="F17" s="574">
        <f>'[1]zdrojové data'!F39+'[1]zdrojové data'!F115+'[1]zdrojové data'!F117+'[1]zdrojové data'!F132+'[1]zdrojové data'!F304+'[1]zdrojové data'!F307+'[1]zdrojové data'!F312+'[1]zdrojové data'!F317+'[1]zdrojové data'!F444</f>
        <v>190</v>
      </c>
      <c r="G17" s="574">
        <f>'[1]zdrojové data'!G39+'[1]zdrojové data'!G115+'[1]zdrojové data'!G117+'[1]zdrojové data'!G132+'[1]zdrojové data'!G304+'[1]zdrojové data'!G307+'[1]zdrojové data'!G312+'[1]zdrojové data'!G317+'[1]zdrojové data'!G444</f>
        <v>57</v>
      </c>
      <c r="H17" s="564"/>
      <c r="J17" s="541"/>
    </row>
    <row r="18" spans="1:14" x14ac:dyDescent="0.25">
      <c r="A18" s="575" t="s">
        <v>436</v>
      </c>
      <c r="B18" s="576"/>
      <c r="C18" s="576"/>
      <c r="D18" s="576"/>
      <c r="E18" s="577"/>
      <c r="F18" s="578">
        <f>'[1]zdrojové data'!F150+'[1]zdrojové data'!F155+'[1]zdrojové data'!F159+'[1]zdrojové data'!F162+'[1]zdrojové data'!F311+'[1]zdrojové data'!F316+'[1]zdrojové data'!F443</f>
        <v>754</v>
      </c>
      <c r="G18" s="578">
        <f>'[1]zdrojové data'!G150+'[1]zdrojové data'!G155+'[1]zdrojové data'!G159+'[1]zdrojové data'!G162+'[1]zdrojové data'!G311+'[1]zdrojové data'!G316+'[1]zdrojové data'!G443</f>
        <v>173</v>
      </c>
      <c r="H18" s="564"/>
      <c r="J18" s="541"/>
    </row>
    <row r="19" spans="1:14" x14ac:dyDescent="0.25">
      <c r="A19" s="560" t="s">
        <v>437</v>
      </c>
      <c r="B19" s="561"/>
      <c r="C19" s="561"/>
      <c r="D19" s="561"/>
      <c r="E19" s="562"/>
      <c r="F19" s="563">
        <f>'[1]zdrojové data'!F146+'[1]zdrojové data'!F151+'[1]zdrojové data'!F156+'[1]zdrojové data'!F163</f>
        <v>1970</v>
      </c>
      <c r="G19" s="563">
        <f>'[1]zdrojové data'!G146+'[1]zdrojové data'!G151+'[1]zdrojové data'!G156+'[1]zdrojové data'!G163</f>
        <v>563</v>
      </c>
      <c r="H19" s="564"/>
      <c r="J19" s="541"/>
    </row>
    <row r="20" spans="1:14" x14ac:dyDescent="0.25">
      <c r="A20" s="575" t="s">
        <v>438</v>
      </c>
      <c r="B20" s="576"/>
      <c r="C20" s="576"/>
      <c r="D20" s="576"/>
      <c r="E20" s="577"/>
      <c r="F20" s="563">
        <f>'[1]zdrojové data'!F442</f>
        <v>0</v>
      </c>
      <c r="G20" s="563">
        <f>'[1]zdrojové data'!G442</f>
        <v>0</v>
      </c>
      <c r="H20" s="564"/>
      <c r="J20" s="541"/>
    </row>
    <row r="21" spans="1:14" x14ac:dyDescent="0.25">
      <c r="A21" s="560" t="s">
        <v>107</v>
      </c>
      <c r="B21" s="561"/>
      <c r="C21" s="561"/>
      <c r="D21" s="561"/>
      <c r="E21" s="562"/>
      <c r="F21" s="563">
        <f>'[1]zdrojové data'!F116+'[1]zdrojové data'!F133+'[1]zdrojové data'!F152+'[1]zdrojové data'!F157+'[1]zdrojové data'!F305+'[1]zdrojové data'!F308+'[1]zdrojové data'!F313+'[1]zdrojové data'!F314+'[1]zdrojové data'!F318+'[1]zdrojové data'!F421+'[1]zdrojové data'!F445</f>
        <v>3500</v>
      </c>
      <c r="G21" s="563">
        <f>'[1]zdrojové data'!G116+'[1]zdrojové data'!G133+'[1]zdrojové data'!G152+'[1]zdrojové data'!G157+'[1]zdrojové data'!G305+'[1]zdrojové data'!G308+'[1]zdrojové data'!G313+'[1]zdrojové data'!G314+'[1]zdrojové data'!G318+'[1]zdrojové data'!G421+'[1]zdrojové data'!G445</f>
        <v>2109</v>
      </c>
      <c r="H21" s="579"/>
      <c r="J21" s="541"/>
    </row>
    <row r="22" spans="1:14" x14ac:dyDescent="0.25">
      <c r="A22" s="560" t="s">
        <v>439</v>
      </c>
      <c r="B22" s="561"/>
      <c r="C22" s="561"/>
      <c r="D22" s="561"/>
      <c r="E22" s="562"/>
      <c r="F22" s="563">
        <f>'[1]zdrojové data'!F419</f>
        <v>0</v>
      </c>
      <c r="G22" s="563">
        <f>'[1]zdrojové data'!G419</f>
        <v>1</v>
      </c>
      <c r="H22" s="564"/>
      <c r="I22" s="541"/>
      <c r="J22" s="541"/>
      <c r="L22" s="541"/>
    </row>
    <row r="23" spans="1:14" x14ac:dyDescent="0.25">
      <c r="A23" s="575" t="s">
        <v>440</v>
      </c>
      <c r="B23" s="576"/>
      <c r="C23" s="576"/>
      <c r="D23" s="576"/>
      <c r="E23" s="577"/>
      <c r="F23" s="563">
        <v>0</v>
      </c>
      <c r="G23" s="563">
        <v>0</v>
      </c>
      <c r="H23" s="564"/>
      <c r="I23" s="541"/>
      <c r="J23" s="541"/>
      <c r="L23" s="541"/>
    </row>
    <row r="24" spans="1:14" x14ac:dyDescent="0.25">
      <c r="A24" s="580" t="s">
        <v>441</v>
      </c>
      <c r="B24" s="581"/>
      <c r="C24" s="581"/>
      <c r="D24" s="581"/>
      <c r="E24" s="582"/>
      <c r="F24" s="563">
        <f>'[1]zdrojové data'!F674</f>
        <v>3300</v>
      </c>
      <c r="G24" s="563">
        <f>'[1]zdrojové data'!G674</f>
        <v>2428</v>
      </c>
      <c r="H24" s="564"/>
      <c r="I24" s="541"/>
      <c r="J24" s="541"/>
      <c r="L24" s="541"/>
    </row>
    <row r="25" spans="1:14" x14ac:dyDescent="0.25">
      <c r="A25" s="583" t="s">
        <v>442</v>
      </c>
      <c r="B25" s="576"/>
      <c r="C25" s="576"/>
      <c r="D25" s="576"/>
      <c r="E25" s="577"/>
      <c r="F25" s="563">
        <f>'[1]zdrojové data'!F589</f>
        <v>0</v>
      </c>
      <c r="G25" s="563">
        <f>'[1]zdrojové data'!G589</f>
        <v>0</v>
      </c>
      <c r="H25" s="564"/>
      <c r="I25" s="541"/>
      <c r="J25" s="541"/>
      <c r="L25" s="541"/>
    </row>
    <row r="26" spans="1:14" ht="16.5" thickBot="1" x14ac:dyDescent="0.3">
      <c r="A26" s="584" t="s">
        <v>443</v>
      </c>
      <c r="B26" s="585"/>
      <c r="C26" s="585"/>
      <c r="D26" s="585"/>
      <c r="E26" s="586"/>
      <c r="F26" s="568">
        <f>'[1]zdrojové data'!F147+'[1]zdrojové data'!F160+'[1]zdrojové data'!F42</f>
        <v>0</v>
      </c>
      <c r="G26" s="568">
        <f>'[1]zdrojové data'!G147+'[1]zdrojové data'!G160+'[1]zdrojové data'!G42</f>
        <v>1</v>
      </c>
      <c r="H26" s="564"/>
      <c r="I26" s="541"/>
      <c r="J26" s="541"/>
      <c r="L26" s="541"/>
    </row>
    <row r="27" spans="1:14" ht="16.5" thickBot="1" x14ac:dyDescent="0.3">
      <c r="A27" s="587" t="s">
        <v>444</v>
      </c>
      <c r="B27" s="588"/>
      <c r="C27" s="588"/>
      <c r="D27" s="588"/>
      <c r="E27" s="589"/>
      <c r="F27" s="590">
        <f>SUM(F8:F26)</f>
        <v>15416</v>
      </c>
      <c r="G27" s="591">
        <f>SUM(G8:G26)</f>
        <v>7140</v>
      </c>
      <c r="H27" s="592">
        <f>IF(F27=0,0,G27/F27)</f>
        <v>0.4631551634665283</v>
      </c>
      <c r="L27" s="541"/>
    </row>
    <row r="28" spans="1:14" ht="16.5" thickBot="1" x14ac:dyDescent="0.3">
      <c r="A28" s="593" t="s">
        <v>54</v>
      </c>
      <c r="B28" s="594"/>
      <c r="C28" s="594"/>
      <c r="D28" s="594"/>
      <c r="E28" s="595"/>
      <c r="F28" s="596">
        <f>'[1]zdrojové data'!F49</f>
        <v>900</v>
      </c>
      <c r="G28" s="596">
        <f>'[1]zdrojové data'!G49</f>
        <v>900</v>
      </c>
      <c r="H28" s="468"/>
      <c r="L28" s="541"/>
    </row>
    <row r="29" spans="1:14" ht="16.5" thickBot="1" x14ac:dyDescent="0.3">
      <c r="A29" s="597" t="s">
        <v>445</v>
      </c>
      <c r="B29" s="598"/>
      <c r="C29" s="598"/>
      <c r="D29" s="598"/>
      <c r="E29" s="599"/>
      <c r="F29" s="600">
        <f>SUM(F27:F28)</f>
        <v>16316</v>
      </c>
      <c r="G29" s="601">
        <f>SUM(G27:G28)</f>
        <v>8040</v>
      </c>
      <c r="H29" s="602">
        <f>IF(F29=0,0,G29/F29)</f>
        <v>0.49276783525373868</v>
      </c>
      <c r="I29" s="603"/>
      <c r="L29" s="603"/>
    </row>
    <row r="30" spans="1:14" x14ac:dyDescent="0.25">
      <c r="A30" s="604" t="s">
        <v>446</v>
      </c>
      <c r="B30" s="605"/>
      <c r="C30" s="605"/>
      <c r="D30" s="605"/>
      <c r="E30" s="606"/>
      <c r="F30" s="607">
        <f>'[1]zdrojové data'!F14</f>
        <v>-1518</v>
      </c>
      <c r="G30" s="607">
        <f>'[1]zdrojové data'!G14</f>
        <v>-379</v>
      </c>
      <c r="H30" s="608"/>
      <c r="I30" s="603"/>
      <c r="L30" s="603"/>
    </row>
    <row r="31" spans="1:14" ht="16.5" thickBot="1" x14ac:dyDescent="0.3">
      <c r="A31" s="609" t="s">
        <v>447</v>
      </c>
      <c r="B31" s="610"/>
      <c r="C31" s="610"/>
      <c r="D31" s="610"/>
      <c r="E31" s="611"/>
      <c r="F31" s="612">
        <f>'[1]zdrojové data'!F15</f>
        <v>127454</v>
      </c>
      <c r="G31" s="612">
        <f>'[1]zdrojové data'!G15</f>
        <v>25598</v>
      </c>
      <c r="H31" s="613"/>
      <c r="I31" s="603"/>
      <c r="J31" s="541"/>
      <c r="L31" s="614"/>
      <c r="M31" s="603"/>
      <c r="N31" s="603"/>
    </row>
    <row r="32" spans="1:14" ht="16.5" thickBot="1" x14ac:dyDescent="0.3">
      <c r="A32" s="615" t="s">
        <v>448</v>
      </c>
      <c r="B32" s="616"/>
      <c r="C32" s="616"/>
      <c r="D32" s="616"/>
      <c r="E32" s="617"/>
      <c r="F32" s="600">
        <f>SUM(F29:F31)</f>
        <v>142252</v>
      </c>
      <c r="G32" s="601">
        <f>SUM(G29:G31)</f>
        <v>33259</v>
      </c>
      <c r="H32" s="559"/>
      <c r="J32" s="541"/>
    </row>
    <row r="33" spans="1:7" x14ac:dyDescent="0.25">
      <c r="A33" s="618"/>
      <c r="B33" s="619"/>
      <c r="C33" s="619"/>
      <c r="D33" s="619"/>
      <c r="E33" s="619"/>
      <c r="F33" s="620"/>
      <c r="G33" s="620"/>
    </row>
    <row r="34" spans="1:7" x14ac:dyDescent="0.25">
      <c r="A34" s="618"/>
      <c r="B34" s="619"/>
      <c r="C34" s="619"/>
      <c r="D34" s="619"/>
      <c r="E34" s="619"/>
      <c r="F34" s="620"/>
      <c r="G34" s="620"/>
    </row>
    <row r="37" spans="1:7" x14ac:dyDescent="0.25">
      <c r="A37" s="621"/>
    </row>
  </sheetData>
  <mergeCells count="19">
    <mergeCell ref="A32:E32"/>
    <mergeCell ref="A21:E21"/>
    <mergeCell ref="A22:E22"/>
    <mergeCell ref="A24:E24"/>
    <mergeCell ref="A26:E26"/>
    <mergeCell ref="A28:E28"/>
    <mergeCell ref="A31:E31"/>
    <mergeCell ref="A13:E13"/>
    <mergeCell ref="A14:E14"/>
    <mergeCell ref="A15:E15"/>
    <mergeCell ref="A16:E16"/>
    <mergeCell ref="A17:E17"/>
    <mergeCell ref="A19:E19"/>
    <mergeCell ref="A7:E7"/>
    <mergeCell ref="A8:E8"/>
    <mergeCell ref="A9:E9"/>
    <mergeCell ref="A10:E10"/>
    <mergeCell ref="A11:E11"/>
    <mergeCell ref="A12:E12"/>
  </mergeCells>
  <pageMargins left="0.7" right="0.7" top="0.78740157499999996" bottom="0.78740157499999996" header="0.3" footer="0.3"/>
  <pageSetup paperSize="9" orientation="portrait" r:id="rId1"/>
  <headerFooter>
    <oddFooter xml:space="preserve">&amp;C6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topLeftCell="A25" zoomScaleNormal="100" workbookViewId="0">
      <selection activeCell="A53" sqref="A53"/>
    </sheetView>
  </sheetViews>
  <sheetFormatPr defaultRowHeight="12.75" customHeight="1" x14ac:dyDescent="0.2"/>
  <cols>
    <col min="1" max="1" width="50.7109375" style="646" customWidth="1"/>
    <col min="2" max="3" width="8.7109375" style="664" customWidth="1"/>
    <col min="4" max="4" width="9.7109375" style="664" customWidth="1"/>
    <col min="5" max="5" width="7.7109375" style="663" customWidth="1"/>
    <col min="6" max="6" width="8.7109375" style="664" hidden="1" customWidth="1"/>
    <col min="7" max="7" width="0.42578125" style="646" hidden="1" customWidth="1"/>
    <col min="8" max="8" width="0" style="646" hidden="1" customWidth="1"/>
    <col min="9" max="256" width="9.140625" style="646"/>
    <col min="257" max="257" width="50.7109375" style="646" customWidth="1"/>
    <col min="258" max="259" width="8.7109375" style="646" customWidth="1"/>
    <col min="260" max="260" width="9.7109375" style="646" customWidth="1"/>
    <col min="261" max="261" width="7.7109375" style="646" customWidth="1"/>
    <col min="262" max="264" width="0" style="646" hidden="1" customWidth="1"/>
    <col min="265" max="512" width="9.140625" style="646"/>
    <col min="513" max="513" width="50.7109375" style="646" customWidth="1"/>
    <col min="514" max="515" width="8.7109375" style="646" customWidth="1"/>
    <col min="516" max="516" width="9.7109375" style="646" customWidth="1"/>
    <col min="517" max="517" width="7.7109375" style="646" customWidth="1"/>
    <col min="518" max="520" width="0" style="646" hidden="1" customWidth="1"/>
    <col min="521" max="768" width="9.140625" style="646"/>
    <col min="769" max="769" width="50.7109375" style="646" customWidth="1"/>
    <col min="770" max="771" width="8.7109375" style="646" customWidth="1"/>
    <col min="772" max="772" width="9.7109375" style="646" customWidth="1"/>
    <col min="773" max="773" width="7.7109375" style="646" customWidth="1"/>
    <col min="774" max="776" width="0" style="646" hidden="1" customWidth="1"/>
    <col min="777" max="1024" width="9.140625" style="646"/>
    <col min="1025" max="1025" width="50.7109375" style="646" customWidth="1"/>
    <col min="1026" max="1027" width="8.7109375" style="646" customWidth="1"/>
    <col min="1028" max="1028" width="9.7109375" style="646" customWidth="1"/>
    <col min="1029" max="1029" width="7.7109375" style="646" customWidth="1"/>
    <col min="1030" max="1032" width="0" style="646" hidden="1" customWidth="1"/>
    <col min="1033" max="1280" width="9.140625" style="646"/>
    <col min="1281" max="1281" width="50.7109375" style="646" customWidth="1"/>
    <col min="1282" max="1283" width="8.7109375" style="646" customWidth="1"/>
    <col min="1284" max="1284" width="9.7109375" style="646" customWidth="1"/>
    <col min="1285" max="1285" width="7.7109375" style="646" customWidth="1"/>
    <col min="1286" max="1288" width="0" style="646" hidden="1" customWidth="1"/>
    <col min="1289" max="1536" width="9.140625" style="646"/>
    <col min="1537" max="1537" width="50.7109375" style="646" customWidth="1"/>
    <col min="1538" max="1539" width="8.7109375" style="646" customWidth="1"/>
    <col min="1540" max="1540" width="9.7109375" style="646" customWidth="1"/>
    <col min="1541" max="1541" width="7.7109375" style="646" customWidth="1"/>
    <col min="1542" max="1544" width="0" style="646" hidden="1" customWidth="1"/>
    <col min="1545" max="1792" width="9.140625" style="646"/>
    <col min="1793" max="1793" width="50.7109375" style="646" customWidth="1"/>
    <col min="1794" max="1795" width="8.7109375" style="646" customWidth="1"/>
    <col min="1796" max="1796" width="9.7109375" style="646" customWidth="1"/>
    <col min="1797" max="1797" width="7.7109375" style="646" customWidth="1"/>
    <col min="1798" max="1800" width="0" style="646" hidden="1" customWidth="1"/>
    <col min="1801" max="2048" width="9.140625" style="646"/>
    <col min="2049" max="2049" width="50.7109375" style="646" customWidth="1"/>
    <col min="2050" max="2051" width="8.7109375" style="646" customWidth="1"/>
    <col min="2052" max="2052" width="9.7109375" style="646" customWidth="1"/>
    <col min="2053" max="2053" width="7.7109375" style="646" customWidth="1"/>
    <col min="2054" max="2056" width="0" style="646" hidden="1" customWidth="1"/>
    <col min="2057" max="2304" width="9.140625" style="646"/>
    <col min="2305" max="2305" width="50.7109375" style="646" customWidth="1"/>
    <col min="2306" max="2307" width="8.7109375" style="646" customWidth="1"/>
    <col min="2308" max="2308" width="9.7109375" style="646" customWidth="1"/>
    <col min="2309" max="2309" width="7.7109375" style="646" customWidth="1"/>
    <col min="2310" max="2312" width="0" style="646" hidden="1" customWidth="1"/>
    <col min="2313" max="2560" width="9.140625" style="646"/>
    <col min="2561" max="2561" width="50.7109375" style="646" customWidth="1"/>
    <col min="2562" max="2563" width="8.7109375" style="646" customWidth="1"/>
    <col min="2564" max="2564" width="9.7109375" style="646" customWidth="1"/>
    <col min="2565" max="2565" width="7.7109375" style="646" customWidth="1"/>
    <col min="2566" max="2568" width="0" style="646" hidden="1" customWidth="1"/>
    <col min="2569" max="2816" width="9.140625" style="646"/>
    <col min="2817" max="2817" width="50.7109375" style="646" customWidth="1"/>
    <col min="2818" max="2819" width="8.7109375" style="646" customWidth="1"/>
    <col min="2820" max="2820" width="9.7109375" style="646" customWidth="1"/>
    <col min="2821" max="2821" width="7.7109375" style="646" customWidth="1"/>
    <col min="2822" max="2824" width="0" style="646" hidden="1" customWidth="1"/>
    <col min="2825" max="3072" width="9.140625" style="646"/>
    <col min="3073" max="3073" width="50.7109375" style="646" customWidth="1"/>
    <col min="3074" max="3075" width="8.7109375" style="646" customWidth="1"/>
    <col min="3076" max="3076" width="9.7109375" style="646" customWidth="1"/>
    <col min="3077" max="3077" width="7.7109375" style="646" customWidth="1"/>
    <col min="3078" max="3080" width="0" style="646" hidden="1" customWidth="1"/>
    <col min="3081" max="3328" width="9.140625" style="646"/>
    <col min="3329" max="3329" width="50.7109375" style="646" customWidth="1"/>
    <col min="3330" max="3331" width="8.7109375" style="646" customWidth="1"/>
    <col min="3332" max="3332" width="9.7109375" style="646" customWidth="1"/>
    <col min="3333" max="3333" width="7.7109375" style="646" customWidth="1"/>
    <col min="3334" max="3336" width="0" style="646" hidden="1" customWidth="1"/>
    <col min="3337" max="3584" width="9.140625" style="646"/>
    <col min="3585" max="3585" width="50.7109375" style="646" customWidth="1"/>
    <col min="3586" max="3587" width="8.7109375" style="646" customWidth="1"/>
    <col min="3588" max="3588" width="9.7109375" style="646" customWidth="1"/>
    <col min="3589" max="3589" width="7.7109375" style="646" customWidth="1"/>
    <col min="3590" max="3592" width="0" style="646" hidden="1" customWidth="1"/>
    <col min="3593" max="3840" width="9.140625" style="646"/>
    <col min="3841" max="3841" width="50.7109375" style="646" customWidth="1"/>
    <col min="3842" max="3843" width="8.7109375" style="646" customWidth="1"/>
    <col min="3844" max="3844" width="9.7109375" style="646" customWidth="1"/>
    <col min="3845" max="3845" width="7.7109375" style="646" customWidth="1"/>
    <col min="3846" max="3848" width="0" style="646" hidden="1" customWidth="1"/>
    <col min="3849" max="4096" width="9.140625" style="646"/>
    <col min="4097" max="4097" width="50.7109375" style="646" customWidth="1"/>
    <col min="4098" max="4099" width="8.7109375" style="646" customWidth="1"/>
    <col min="4100" max="4100" width="9.7109375" style="646" customWidth="1"/>
    <col min="4101" max="4101" width="7.7109375" style="646" customWidth="1"/>
    <col min="4102" max="4104" width="0" style="646" hidden="1" customWidth="1"/>
    <col min="4105" max="4352" width="9.140625" style="646"/>
    <col min="4353" max="4353" width="50.7109375" style="646" customWidth="1"/>
    <col min="4354" max="4355" width="8.7109375" style="646" customWidth="1"/>
    <col min="4356" max="4356" width="9.7109375" style="646" customWidth="1"/>
    <col min="4357" max="4357" width="7.7109375" style="646" customWidth="1"/>
    <col min="4358" max="4360" width="0" style="646" hidden="1" customWidth="1"/>
    <col min="4361" max="4608" width="9.140625" style="646"/>
    <col min="4609" max="4609" width="50.7109375" style="646" customWidth="1"/>
    <col min="4610" max="4611" width="8.7109375" style="646" customWidth="1"/>
    <col min="4612" max="4612" width="9.7109375" style="646" customWidth="1"/>
    <col min="4613" max="4613" width="7.7109375" style="646" customWidth="1"/>
    <col min="4614" max="4616" width="0" style="646" hidden="1" customWidth="1"/>
    <col min="4617" max="4864" width="9.140625" style="646"/>
    <col min="4865" max="4865" width="50.7109375" style="646" customWidth="1"/>
    <col min="4866" max="4867" width="8.7109375" style="646" customWidth="1"/>
    <col min="4868" max="4868" width="9.7109375" style="646" customWidth="1"/>
    <col min="4869" max="4869" width="7.7109375" style="646" customWidth="1"/>
    <col min="4870" max="4872" width="0" style="646" hidden="1" customWidth="1"/>
    <col min="4873" max="5120" width="9.140625" style="646"/>
    <col min="5121" max="5121" width="50.7109375" style="646" customWidth="1"/>
    <col min="5122" max="5123" width="8.7109375" style="646" customWidth="1"/>
    <col min="5124" max="5124" width="9.7109375" style="646" customWidth="1"/>
    <col min="5125" max="5125" width="7.7109375" style="646" customWidth="1"/>
    <col min="5126" max="5128" width="0" style="646" hidden="1" customWidth="1"/>
    <col min="5129" max="5376" width="9.140625" style="646"/>
    <col min="5377" max="5377" width="50.7109375" style="646" customWidth="1"/>
    <col min="5378" max="5379" width="8.7109375" style="646" customWidth="1"/>
    <col min="5380" max="5380" width="9.7109375" style="646" customWidth="1"/>
    <col min="5381" max="5381" width="7.7109375" style="646" customWidth="1"/>
    <col min="5382" max="5384" width="0" style="646" hidden="1" customWidth="1"/>
    <col min="5385" max="5632" width="9.140625" style="646"/>
    <col min="5633" max="5633" width="50.7109375" style="646" customWidth="1"/>
    <col min="5634" max="5635" width="8.7109375" style="646" customWidth="1"/>
    <col min="5636" max="5636" width="9.7109375" style="646" customWidth="1"/>
    <col min="5637" max="5637" width="7.7109375" style="646" customWidth="1"/>
    <col min="5638" max="5640" width="0" style="646" hidden="1" customWidth="1"/>
    <col min="5641" max="5888" width="9.140625" style="646"/>
    <col min="5889" max="5889" width="50.7109375" style="646" customWidth="1"/>
    <col min="5890" max="5891" width="8.7109375" style="646" customWidth="1"/>
    <col min="5892" max="5892" width="9.7109375" style="646" customWidth="1"/>
    <col min="5893" max="5893" width="7.7109375" style="646" customWidth="1"/>
    <col min="5894" max="5896" width="0" style="646" hidden="1" customWidth="1"/>
    <col min="5897" max="6144" width="9.140625" style="646"/>
    <col min="6145" max="6145" width="50.7109375" style="646" customWidth="1"/>
    <col min="6146" max="6147" width="8.7109375" style="646" customWidth="1"/>
    <col min="6148" max="6148" width="9.7109375" style="646" customWidth="1"/>
    <col min="6149" max="6149" width="7.7109375" style="646" customWidth="1"/>
    <col min="6150" max="6152" width="0" style="646" hidden="1" customWidth="1"/>
    <col min="6153" max="6400" width="9.140625" style="646"/>
    <col min="6401" max="6401" width="50.7109375" style="646" customWidth="1"/>
    <col min="6402" max="6403" width="8.7109375" style="646" customWidth="1"/>
    <col min="6404" max="6404" width="9.7109375" style="646" customWidth="1"/>
    <col min="6405" max="6405" width="7.7109375" style="646" customWidth="1"/>
    <col min="6406" max="6408" width="0" style="646" hidden="1" customWidth="1"/>
    <col min="6409" max="6656" width="9.140625" style="646"/>
    <col min="6657" max="6657" width="50.7109375" style="646" customWidth="1"/>
    <col min="6658" max="6659" width="8.7109375" style="646" customWidth="1"/>
    <col min="6660" max="6660" width="9.7109375" style="646" customWidth="1"/>
    <col min="6661" max="6661" width="7.7109375" style="646" customWidth="1"/>
    <col min="6662" max="6664" width="0" style="646" hidden="1" customWidth="1"/>
    <col min="6665" max="6912" width="9.140625" style="646"/>
    <col min="6913" max="6913" width="50.7109375" style="646" customWidth="1"/>
    <col min="6914" max="6915" width="8.7109375" style="646" customWidth="1"/>
    <col min="6916" max="6916" width="9.7109375" style="646" customWidth="1"/>
    <col min="6917" max="6917" width="7.7109375" style="646" customWidth="1"/>
    <col min="6918" max="6920" width="0" style="646" hidden="1" customWidth="1"/>
    <col min="6921" max="7168" width="9.140625" style="646"/>
    <col min="7169" max="7169" width="50.7109375" style="646" customWidth="1"/>
    <col min="7170" max="7171" width="8.7109375" style="646" customWidth="1"/>
    <col min="7172" max="7172" width="9.7109375" style="646" customWidth="1"/>
    <col min="7173" max="7173" width="7.7109375" style="646" customWidth="1"/>
    <col min="7174" max="7176" width="0" style="646" hidden="1" customWidth="1"/>
    <col min="7177" max="7424" width="9.140625" style="646"/>
    <col min="7425" max="7425" width="50.7109375" style="646" customWidth="1"/>
    <col min="7426" max="7427" width="8.7109375" style="646" customWidth="1"/>
    <col min="7428" max="7428" width="9.7109375" style="646" customWidth="1"/>
    <col min="7429" max="7429" width="7.7109375" style="646" customWidth="1"/>
    <col min="7430" max="7432" width="0" style="646" hidden="1" customWidth="1"/>
    <col min="7433" max="7680" width="9.140625" style="646"/>
    <col min="7681" max="7681" width="50.7109375" style="646" customWidth="1"/>
    <col min="7682" max="7683" width="8.7109375" style="646" customWidth="1"/>
    <col min="7684" max="7684" width="9.7109375" style="646" customWidth="1"/>
    <col min="7685" max="7685" width="7.7109375" style="646" customWidth="1"/>
    <col min="7686" max="7688" width="0" style="646" hidden="1" customWidth="1"/>
    <col min="7689" max="7936" width="9.140625" style="646"/>
    <col min="7937" max="7937" width="50.7109375" style="646" customWidth="1"/>
    <col min="7938" max="7939" width="8.7109375" style="646" customWidth="1"/>
    <col min="7940" max="7940" width="9.7109375" style="646" customWidth="1"/>
    <col min="7941" max="7941" width="7.7109375" style="646" customWidth="1"/>
    <col min="7942" max="7944" width="0" style="646" hidden="1" customWidth="1"/>
    <col min="7945" max="8192" width="9.140625" style="646"/>
    <col min="8193" max="8193" width="50.7109375" style="646" customWidth="1"/>
    <col min="8194" max="8195" width="8.7109375" style="646" customWidth="1"/>
    <col min="8196" max="8196" width="9.7109375" style="646" customWidth="1"/>
    <col min="8197" max="8197" width="7.7109375" style="646" customWidth="1"/>
    <col min="8198" max="8200" width="0" style="646" hidden="1" customWidth="1"/>
    <col min="8201" max="8448" width="9.140625" style="646"/>
    <col min="8449" max="8449" width="50.7109375" style="646" customWidth="1"/>
    <col min="8450" max="8451" width="8.7109375" style="646" customWidth="1"/>
    <col min="8452" max="8452" width="9.7109375" style="646" customWidth="1"/>
    <col min="8453" max="8453" width="7.7109375" style="646" customWidth="1"/>
    <col min="8454" max="8456" width="0" style="646" hidden="1" customWidth="1"/>
    <col min="8457" max="8704" width="9.140625" style="646"/>
    <col min="8705" max="8705" width="50.7109375" style="646" customWidth="1"/>
    <col min="8706" max="8707" width="8.7109375" style="646" customWidth="1"/>
    <col min="8708" max="8708" width="9.7109375" style="646" customWidth="1"/>
    <col min="8709" max="8709" width="7.7109375" style="646" customWidth="1"/>
    <col min="8710" max="8712" width="0" style="646" hidden="1" customWidth="1"/>
    <col min="8713" max="8960" width="9.140625" style="646"/>
    <col min="8961" max="8961" width="50.7109375" style="646" customWidth="1"/>
    <col min="8962" max="8963" width="8.7109375" style="646" customWidth="1"/>
    <col min="8964" max="8964" width="9.7109375" style="646" customWidth="1"/>
    <col min="8965" max="8965" width="7.7109375" style="646" customWidth="1"/>
    <col min="8966" max="8968" width="0" style="646" hidden="1" customWidth="1"/>
    <col min="8969" max="9216" width="9.140625" style="646"/>
    <col min="9217" max="9217" width="50.7109375" style="646" customWidth="1"/>
    <col min="9218" max="9219" width="8.7109375" style="646" customWidth="1"/>
    <col min="9220" max="9220" width="9.7109375" style="646" customWidth="1"/>
    <col min="9221" max="9221" width="7.7109375" style="646" customWidth="1"/>
    <col min="9222" max="9224" width="0" style="646" hidden="1" customWidth="1"/>
    <col min="9225" max="9472" width="9.140625" style="646"/>
    <col min="9473" max="9473" width="50.7109375" style="646" customWidth="1"/>
    <col min="9474" max="9475" width="8.7109375" style="646" customWidth="1"/>
    <col min="9476" max="9476" width="9.7109375" style="646" customWidth="1"/>
    <col min="9477" max="9477" width="7.7109375" style="646" customWidth="1"/>
    <col min="9478" max="9480" width="0" style="646" hidden="1" customWidth="1"/>
    <col min="9481" max="9728" width="9.140625" style="646"/>
    <col min="9729" max="9729" width="50.7109375" style="646" customWidth="1"/>
    <col min="9730" max="9731" width="8.7109375" style="646" customWidth="1"/>
    <col min="9732" max="9732" width="9.7109375" style="646" customWidth="1"/>
    <col min="9733" max="9733" width="7.7109375" style="646" customWidth="1"/>
    <col min="9734" max="9736" width="0" style="646" hidden="1" customWidth="1"/>
    <col min="9737" max="9984" width="9.140625" style="646"/>
    <col min="9985" max="9985" width="50.7109375" style="646" customWidth="1"/>
    <col min="9986" max="9987" width="8.7109375" style="646" customWidth="1"/>
    <col min="9988" max="9988" width="9.7109375" style="646" customWidth="1"/>
    <col min="9989" max="9989" width="7.7109375" style="646" customWidth="1"/>
    <col min="9990" max="9992" width="0" style="646" hidden="1" customWidth="1"/>
    <col min="9993" max="10240" width="9.140625" style="646"/>
    <col min="10241" max="10241" width="50.7109375" style="646" customWidth="1"/>
    <col min="10242" max="10243" width="8.7109375" style="646" customWidth="1"/>
    <col min="10244" max="10244" width="9.7109375" style="646" customWidth="1"/>
    <col min="10245" max="10245" width="7.7109375" style="646" customWidth="1"/>
    <col min="10246" max="10248" width="0" style="646" hidden="1" customWidth="1"/>
    <col min="10249" max="10496" width="9.140625" style="646"/>
    <col min="10497" max="10497" width="50.7109375" style="646" customWidth="1"/>
    <col min="10498" max="10499" width="8.7109375" style="646" customWidth="1"/>
    <col min="10500" max="10500" width="9.7109375" style="646" customWidth="1"/>
    <col min="10501" max="10501" width="7.7109375" style="646" customWidth="1"/>
    <col min="10502" max="10504" width="0" style="646" hidden="1" customWidth="1"/>
    <col min="10505" max="10752" width="9.140625" style="646"/>
    <col min="10753" max="10753" width="50.7109375" style="646" customWidth="1"/>
    <col min="10754" max="10755" width="8.7109375" style="646" customWidth="1"/>
    <col min="10756" max="10756" width="9.7109375" style="646" customWidth="1"/>
    <col min="10757" max="10757" width="7.7109375" style="646" customWidth="1"/>
    <col min="10758" max="10760" width="0" style="646" hidden="1" customWidth="1"/>
    <col min="10761" max="11008" width="9.140625" style="646"/>
    <col min="11009" max="11009" width="50.7109375" style="646" customWidth="1"/>
    <col min="11010" max="11011" width="8.7109375" style="646" customWidth="1"/>
    <col min="11012" max="11012" width="9.7109375" style="646" customWidth="1"/>
    <col min="11013" max="11013" width="7.7109375" style="646" customWidth="1"/>
    <col min="11014" max="11016" width="0" style="646" hidden="1" customWidth="1"/>
    <col min="11017" max="11264" width="9.140625" style="646"/>
    <col min="11265" max="11265" width="50.7109375" style="646" customWidth="1"/>
    <col min="11266" max="11267" width="8.7109375" style="646" customWidth="1"/>
    <col min="11268" max="11268" width="9.7109375" style="646" customWidth="1"/>
    <col min="11269" max="11269" width="7.7109375" style="646" customWidth="1"/>
    <col min="11270" max="11272" width="0" style="646" hidden="1" customWidth="1"/>
    <col min="11273" max="11520" width="9.140625" style="646"/>
    <col min="11521" max="11521" width="50.7109375" style="646" customWidth="1"/>
    <col min="11522" max="11523" width="8.7109375" style="646" customWidth="1"/>
    <col min="11524" max="11524" width="9.7109375" style="646" customWidth="1"/>
    <col min="11525" max="11525" width="7.7109375" style="646" customWidth="1"/>
    <col min="11526" max="11528" width="0" style="646" hidden="1" customWidth="1"/>
    <col min="11529" max="11776" width="9.140625" style="646"/>
    <col min="11777" max="11777" width="50.7109375" style="646" customWidth="1"/>
    <col min="11778" max="11779" width="8.7109375" style="646" customWidth="1"/>
    <col min="11780" max="11780" width="9.7109375" style="646" customWidth="1"/>
    <col min="11781" max="11781" width="7.7109375" style="646" customWidth="1"/>
    <col min="11782" max="11784" width="0" style="646" hidden="1" customWidth="1"/>
    <col min="11785" max="12032" width="9.140625" style="646"/>
    <col min="12033" max="12033" width="50.7109375" style="646" customWidth="1"/>
    <col min="12034" max="12035" width="8.7109375" style="646" customWidth="1"/>
    <col min="12036" max="12036" width="9.7109375" style="646" customWidth="1"/>
    <col min="12037" max="12037" width="7.7109375" style="646" customWidth="1"/>
    <col min="12038" max="12040" width="0" style="646" hidden="1" customWidth="1"/>
    <col min="12041" max="12288" width="9.140625" style="646"/>
    <col min="12289" max="12289" width="50.7109375" style="646" customWidth="1"/>
    <col min="12290" max="12291" width="8.7109375" style="646" customWidth="1"/>
    <col min="12292" max="12292" width="9.7109375" style="646" customWidth="1"/>
    <col min="12293" max="12293" width="7.7109375" style="646" customWidth="1"/>
    <col min="12294" max="12296" width="0" style="646" hidden="1" customWidth="1"/>
    <col min="12297" max="12544" width="9.140625" style="646"/>
    <col min="12545" max="12545" width="50.7109375" style="646" customWidth="1"/>
    <col min="12546" max="12547" width="8.7109375" style="646" customWidth="1"/>
    <col min="12548" max="12548" width="9.7109375" style="646" customWidth="1"/>
    <col min="12549" max="12549" width="7.7109375" style="646" customWidth="1"/>
    <col min="12550" max="12552" width="0" style="646" hidden="1" customWidth="1"/>
    <col min="12553" max="12800" width="9.140625" style="646"/>
    <col min="12801" max="12801" width="50.7109375" style="646" customWidth="1"/>
    <col min="12802" max="12803" width="8.7109375" style="646" customWidth="1"/>
    <col min="12804" max="12804" width="9.7109375" style="646" customWidth="1"/>
    <col min="12805" max="12805" width="7.7109375" style="646" customWidth="1"/>
    <col min="12806" max="12808" width="0" style="646" hidden="1" customWidth="1"/>
    <col min="12809" max="13056" width="9.140625" style="646"/>
    <col min="13057" max="13057" width="50.7109375" style="646" customWidth="1"/>
    <col min="13058" max="13059" width="8.7109375" style="646" customWidth="1"/>
    <col min="13060" max="13060" width="9.7109375" style="646" customWidth="1"/>
    <col min="13061" max="13061" width="7.7109375" style="646" customWidth="1"/>
    <col min="13062" max="13064" width="0" style="646" hidden="1" customWidth="1"/>
    <col min="13065" max="13312" width="9.140625" style="646"/>
    <col min="13313" max="13313" width="50.7109375" style="646" customWidth="1"/>
    <col min="13314" max="13315" width="8.7109375" style="646" customWidth="1"/>
    <col min="13316" max="13316" width="9.7109375" style="646" customWidth="1"/>
    <col min="13317" max="13317" width="7.7109375" style="646" customWidth="1"/>
    <col min="13318" max="13320" width="0" style="646" hidden="1" customWidth="1"/>
    <col min="13321" max="13568" width="9.140625" style="646"/>
    <col min="13569" max="13569" width="50.7109375" style="646" customWidth="1"/>
    <col min="13570" max="13571" width="8.7109375" style="646" customWidth="1"/>
    <col min="13572" max="13572" width="9.7109375" style="646" customWidth="1"/>
    <col min="13573" max="13573" width="7.7109375" style="646" customWidth="1"/>
    <col min="13574" max="13576" width="0" style="646" hidden="1" customWidth="1"/>
    <col min="13577" max="13824" width="9.140625" style="646"/>
    <col min="13825" max="13825" width="50.7109375" style="646" customWidth="1"/>
    <col min="13826" max="13827" width="8.7109375" style="646" customWidth="1"/>
    <col min="13828" max="13828" width="9.7109375" style="646" customWidth="1"/>
    <col min="13829" max="13829" width="7.7109375" style="646" customWidth="1"/>
    <col min="13830" max="13832" width="0" style="646" hidden="1" customWidth="1"/>
    <col min="13833" max="14080" width="9.140625" style="646"/>
    <col min="14081" max="14081" width="50.7109375" style="646" customWidth="1"/>
    <col min="14082" max="14083" width="8.7109375" style="646" customWidth="1"/>
    <col min="14084" max="14084" width="9.7109375" style="646" customWidth="1"/>
    <col min="14085" max="14085" width="7.7109375" style="646" customWidth="1"/>
    <col min="14086" max="14088" width="0" style="646" hidden="1" customWidth="1"/>
    <col min="14089" max="14336" width="9.140625" style="646"/>
    <col min="14337" max="14337" width="50.7109375" style="646" customWidth="1"/>
    <col min="14338" max="14339" width="8.7109375" style="646" customWidth="1"/>
    <col min="14340" max="14340" width="9.7109375" style="646" customWidth="1"/>
    <col min="14341" max="14341" width="7.7109375" style="646" customWidth="1"/>
    <col min="14342" max="14344" width="0" style="646" hidden="1" customWidth="1"/>
    <col min="14345" max="14592" width="9.140625" style="646"/>
    <col min="14593" max="14593" width="50.7109375" style="646" customWidth="1"/>
    <col min="14594" max="14595" width="8.7109375" style="646" customWidth="1"/>
    <col min="14596" max="14596" width="9.7109375" style="646" customWidth="1"/>
    <col min="14597" max="14597" width="7.7109375" style="646" customWidth="1"/>
    <col min="14598" max="14600" width="0" style="646" hidden="1" customWidth="1"/>
    <col min="14601" max="14848" width="9.140625" style="646"/>
    <col min="14849" max="14849" width="50.7109375" style="646" customWidth="1"/>
    <col min="14850" max="14851" width="8.7109375" style="646" customWidth="1"/>
    <col min="14852" max="14852" width="9.7109375" style="646" customWidth="1"/>
    <col min="14853" max="14853" width="7.7109375" style="646" customWidth="1"/>
    <col min="14854" max="14856" width="0" style="646" hidden="1" customWidth="1"/>
    <col min="14857" max="15104" width="9.140625" style="646"/>
    <col min="15105" max="15105" width="50.7109375" style="646" customWidth="1"/>
    <col min="15106" max="15107" width="8.7109375" style="646" customWidth="1"/>
    <col min="15108" max="15108" width="9.7109375" style="646" customWidth="1"/>
    <col min="15109" max="15109" width="7.7109375" style="646" customWidth="1"/>
    <col min="15110" max="15112" width="0" style="646" hidden="1" customWidth="1"/>
    <col min="15113" max="15360" width="9.140625" style="646"/>
    <col min="15361" max="15361" width="50.7109375" style="646" customWidth="1"/>
    <col min="15362" max="15363" width="8.7109375" style="646" customWidth="1"/>
    <col min="15364" max="15364" width="9.7109375" style="646" customWidth="1"/>
    <col min="15365" max="15365" width="7.7109375" style="646" customWidth="1"/>
    <col min="15366" max="15368" width="0" style="646" hidden="1" customWidth="1"/>
    <col min="15369" max="15616" width="9.140625" style="646"/>
    <col min="15617" max="15617" width="50.7109375" style="646" customWidth="1"/>
    <col min="15618" max="15619" width="8.7109375" style="646" customWidth="1"/>
    <col min="15620" max="15620" width="9.7109375" style="646" customWidth="1"/>
    <col min="15621" max="15621" width="7.7109375" style="646" customWidth="1"/>
    <col min="15622" max="15624" width="0" style="646" hidden="1" customWidth="1"/>
    <col min="15625" max="15872" width="9.140625" style="646"/>
    <col min="15873" max="15873" width="50.7109375" style="646" customWidth="1"/>
    <col min="15874" max="15875" width="8.7109375" style="646" customWidth="1"/>
    <col min="15876" max="15876" width="9.7109375" style="646" customWidth="1"/>
    <col min="15877" max="15877" width="7.7109375" style="646" customWidth="1"/>
    <col min="15878" max="15880" width="0" style="646" hidden="1" customWidth="1"/>
    <col min="15881" max="16128" width="9.140625" style="646"/>
    <col min="16129" max="16129" width="50.7109375" style="646" customWidth="1"/>
    <col min="16130" max="16131" width="8.7109375" style="646" customWidth="1"/>
    <col min="16132" max="16132" width="9.7109375" style="646" customWidth="1"/>
    <col min="16133" max="16133" width="7.7109375" style="646" customWidth="1"/>
    <col min="16134" max="16136" width="0" style="646" hidden="1" customWidth="1"/>
    <col min="16137" max="16384" width="9.140625" style="646"/>
  </cols>
  <sheetData>
    <row r="1" spans="1:7" s="625" customFormat="1" ht="24.75" customHeight="1" x14ac:dyDescent="0.2">
      <c r="A1" s="622"/>
      <c r="B1" s="623"/>
      <c r="C1" s="623"/>
      <c r="D1" s="624" t="s">
        <v>449</v>
      </c>
      <c r="F1" s="623"/>
    </row>
    <row r="2" spans="1:7" s="626" customFormat="1" ht="12.75" customHeight="1" thickBot="1" x14ac:dyDescent="0.25">
      <c r="B2" s="627"/>
      <c r="C2" s="627"/>
      <c r="D2" s="627"/>
      <c r="E2" s="628" t="s">
        <v>392</v>
      </c>
      <c r="F2" s="627"/>
    </row>
    <row r="3" spans="1:7" s="635" customFormat="1" ht="12.75" customHeight="1" x14ac:dyDescent="0.2">
      <c r="A3" s="629"/>
      <c r="B3" s="630" t="s">
        <v>450</v>
      </c>
      <c r="C3" s="631" t="s">
        <v>451</v>
      </c>
      <c r="D3" s="632" t="s">
        <v>452</v>
      </c>
      <c r="E3" s="633" t="s">
        <v>453</v>
      </c>
      <c r="F3" s="632" t="s">
        <v>454</v>
      </c>
      <c r="G3" s="634"/>
    </row>
    <row r="4" spans="1:7" s="635" customFormat="1" ht="12.75" customHeight="1" thickBot="1" x14ac:dyDescent="0.25">
      <c r="A4" s="636" t="s">
        <v>455</v>
      </c>
      <c r="B4" s="637" t="s">
        <v>456</v>
      </c>
      <c r="C4" s="638" t="s">
        <v>456</v>
      </c>
      <c r="D4" s="639" t="s">
        <v>457</v>
      </c>
      <c r="E4" s="640" t="s">
        <v>458</v>
      </c>
      <c r="F4" s="639" t="s">
        <v>388</v>
      </c>
      <c r="G4" s="634"/>
    </row>
    <row r="5" spans="1:7" ht="12.75" customHeight="1" thickBot="1" x14ac:dyDescent="0.25">
      <c r="A5" s="641" t="s">
        <v>459</v>
      </c>
      <c r="B5" s="642">
        <f>SUM(B6:B13)</f>
        <v>1518</v>
      </c>
      <c r="C5" s="642">
        <f>SUM(C6:C13)</f>
        <v>1518</v>
      </c>
      <c r="D5" s="642">
        <f>SUM(D6:D13)</f>
        <v>660</v>
      </c>
      <c r="E5" s="643">
        <f t="shared" ref="E5:E13" si="0">IF(C5=0," ",D5/C5)</f>
        <v>0.43478260869565216</v>
      </c>
      <c r="F5" s="644">
        <f>SUM(F6:F13)</f>
        <v>1493</v>
      </c>
      <c r="G5" s="645"/>
    </row>
    <row r="6" spans="1:7" ht="12.75" customHeight="1" x14ac:dyDescent="0.2">
      <c r="A6" s="647"/>
      <c r="B6" s="648"/>
      <c r="C6" s="648"/>
      <c r="D6" s="649"/>
      <c r="E6" s="650" t="str">
        <f t="shared" si="0"/>
        <v xml:space="preserve"> </v>
      </c>
      <c r="F6" s="651">
        <v>465</v>
      </c>
      <c r="G6" s="645"/>
    </row>
    <row r="7" spans="1:7" ht="12.75" customHeight="1" x14ac:dyDescent="0.2">
      <c r="A7" s="647"/>
      <c r="B7" s="648"/>
      <c r="C7" s="648"/>
      <c r="D7" s="652"/>
      <c r="E7" s="653" t="str">
        <f t="shared" si="0"/>
        <v xml:space="preserve"> </v>
      </c>
      <c r="F7" s="654">
        <v>1028</v>
      </c>
      <c r="G7" s="645"/>
    </row>
    <row r="8" spans="1:7" ht="12.75" customHeight="1" x14ac:dyDescent="0.2">
      <c r="A8" s="647" t="s">
        <v>460</v>
      </c>
      <c r="B8" s="648">
        <v>1518</v>
      </c>
      <c r="C8" s="648">
        <v>1518</v>
      </c>
      <c r="D8" s="652">
        <v>379</v>
      </c>
      <c r="E8" s="653">
        <f t="shared" si="0"/>
        <v>0.24967061923583664</v>
      </c>
      <c r="F8" s="654"/>
      <c r="G8" s="645"/>
    </row>
    <row r="9" spans="1:7" ht="12.75" customHeight="1" x14ac:dyDescent="0.2">
      <c r="A9" s="647"/>
      <c r="B9" s="648"/>
      <c r="C9" s="648"/>
      <c r="D9" s="652"/>
      <c r="E9" s="653" t="str">
        <f t="shared" si="0"/>
        <v xml:space="preserve"> </v>
      </c>
      <c r="F9" s="654"/>
      <c r="G9" s="645"/>
    </row>
    <row r="10" spans="1:7" ht="12.75" customHeight="1" x14ac:dyDescent="0.2">
      <c r="A10" s="647" t="s">
        <v>461</v>
      </c>
      <c r="B10" s="648">
        <v>0</v>
      </c>
      <c r="C10" s="648">
        <v>0</v>
      </c>
      <c r="D10" s="652">
        <v>281</v>
      </c>
      <c r="E10" s="653" t="str">
        <f t="shared" si="0"/>
        <v xml:space="preserve"> </v>
      </c>
      <c r="F10" s="654"/>
      <c r="G10" s="645"/>
    </row>
    <row r="11" spans="1:7" ht="12.75" customHeight="1" x14ac:dyDescent="0.2">
      <c r="A11" s="647"/>
      <c r="B11" s="655"/>
      <c r="C11" s="655"/>
      <c r="D11" s="652"/>
      <c r="E11" s="653" t="str">
        <f t="shared" si="0"/>
        <v xml:space="preserve"> </v>
      </c>
      <c r="F11" s="654"/>
      <c r="G11" s="645"/>
    </row>
    <row r="12" spans="1:7" ht="12.75" customHeight="1" x14ac:dyDescent="0.2">
      <c r="A12" s="656"/>
      <c r="B12" s="652"/>
      <c r="C12" s="652"/>
      <c r="D12" s="652"/>
      <c r="E12" s="653" t="str">
        <f t="shared" si="0"/>
        <v xml:space="preserve"> </v>
      </c>
      <c r="F12" s="654"/>
      <c r="G12" s="645"/>
    </row>
    <row r="13" spans="1:7" ht="12.75" customHeight="1" thickBot="1" x14ac:dyDescent="0.25">
      <c r="A13" s="657"/>
      <c r="B13" s="658"/>
      <c r="C13" s="658"/>
      <c r="D13" s="658"/>
      <c r="E13" s="659" t="str">
        <f t="shared" si="0"/>
        <v xml:space="preserve"> </v>
      </c>
      <c r="F13" s="660"/>
      <c r="G13" s="645"/>
    </row>
    <row r="14" spans="1:7" ht="12.75" customHeight="1" x14ac:dyDescent="0.2">
      <c r="A14" s="661"/>
      <c r="B14" s="662"/>
      <c r="C14" s="662"/>
      <c r="D14" s="662"/>
    </row>
    <row r="15" spans="1:7" ht="12.75" customHeight="1" thickBot="1" x14ac:dyDescent="0.25">
      <c r="A15" s="661"/>
      <c r="B15" s="662"/>
      <c r="C15" s="662"/>
      <c r="D15" s="662"/>
    </row>
    <row r="16" spans="1:7" s="635" customFormat="1" ht="12.75" customHeight="1" x14ac:dyDescent="0.2">
      <c r="A16" s="629"/>
      <c r="B16" s="665" t="s">
        <v>450</v>
      </c>
      <c r="C16" s="665" t="s">
        <v>451</v>
      </c>
      <c r="D16" s="665" t="s">
        <v>462</v>
      </c>
      <c r="E16" s="633" t="s">
        <v>453</v>
      </c>
      <c r="F16" s="632" t="s">
        <v>454</v>
      </c>
      <c r="G16" s="634"/>
    </row>
    <row r="17" spans="1:7" s="635" customFormat="1" ht="12.75" customHeight="1" thickBot="1" x14ac:dyDescent="0.25">
      <c r="A17" s="636" t="s">
        <v>463</v>
      </c>
      <c r="B17" s="666" t="s">
        <v>456</v>
      </c>
      <c r="C17" s="666" t="s">
        <v>456</v>
      </c>
      <c r="D17" s="666" t="s">
        <v>457</v>
      </c>
      <c r="E17" s="640" t="s">
        <v>458</v>
      </c>
      <c r="F17" s="639" t="s">
        <v>388</v>
      </c>
      <c r="G17" s="634"/>
    </row>
    <row r="18" spans="1:7" ht="12.75" customHeight="1" thickBot="1" x14ac:dyDescent="0.25">
      <c r="A18" s="641" t="s">
        <v>464</v>
      </c>
      <c r="B18" s="642">
        <f>SUM(B19:B43)</f>
        <v>1518</v>
      </c>
      <c r="C18" s="642">
        <f>SUM(C19:C43)</f>
        <v>1518</v>
      </c>
      <c r="D18" s="642">
        <f>SUM(D19:D43)</f>
        <v>557</v>
      </c>
      <c r="E18" s="643">
        <f>IF(C18=0," ",D18/C18)</f>
        <v>0.36693017127799737</v>
      </c>
      <c r="F18" s="644">
        <f>SUM(F19:F43)</f>
        <v>1453</v>
      </c>
      <c r="G18" s="645"/>
    </row>
    <row r="19" spans="1:7" ht="12.75" customHeight="1" x14ac:dyDescent="0.2">
      <c r="A19" s="667"/>
      <c r="B19" s="655"/>
      <c r="C19" s="655"/>
      <c r="D19" s="652"/>
      <c r="E19" s="653" t="str">
        <f t="shared" ref="E19:E43" si="1">IF(C19=0," ",D19/C19)</f>
        <v xml:space="preserve"> </v>
      </c>
      <c r="F19" s="668"/>
      <c r="G19" s="645"/>
    </row>
    <row r="20" spans="1:7" ht="12.75" customHeight="1" x14ac:dyDescent="0.2">
      <c r="A20" s="647" t="s">
        <v>465</v>
      </c>
      <c r="B20" s="648">
        <v>36</v>
      </c>
      <c r="C20" s="669">
        <v>36</v>
      </c>
      <c r="D20" s="652">
        <v>4</v>
      </c>
      <c r="E20" s="653">
        <f t="shared" si="1"/>
        <v>0.1111111111111111</v>
      </c>
      <c r="F20" s="668">
        <v>300</v>
      </c>
      <c r="G20" s="645"/>
    </row>
    <row r="21" spans="1:7" ht="12.75" customHeight="1" x14ac:dyDescent="0.2">
      <c r="A21" s="647" t="s">
        <v>466</v>
      </c>
      <c r="B21" s="648">
        <v>40</v>
      </c>
      <c r="C21" s="669">
        <v>40</v>
      </c>
      <c r="D21" s="652">
        <v>7</v>
      </c>
      <c r="E21" s="653">
        <f t="shared" si="1"/>
        <v>0.17499999999999999</v>
      </c>
      <c r="F21" s="668">
        <v>735</v>
      </c>
      <c r="G21" s="645"/>
    </row>
    <row r="22" spans="1:7" ht="12.75" customHeight="1" x14ac:dyDescent="0.2">
      <c r="A22" s="647" t="s">
        <v>467</v>
      </c>
      <c r="B22" s="648">
        <v>8</v>
      </c>
      <c r="C22" s="669">
        <v>8</v>
      </c>
      <c r="D22" s="652">
        <v>4</v>
      </c>
      <c r="E22" s="653">
        <f t="shared" si="1"/>
        <v>0.5</v>
      </c>
      <c r="F22" s="668">
        <v>118</v>
      </c>
      <c r="G22" s="645"/>
    </row>
    <row r="23" spans="1:7" ht="12.75" customHeight="1" x14ac:dyDescent="0.2">
      <c r="A23" s="647" t="s">
        <v>468</v>
      </c>
      <c r="B23" s="648">
        <v>46</v>
      </c>
      <c r="C23" s="669">
        <v>46</v>
      </c>
      <c r="D23" s="652">
        <v>2</v>
      </c>
      <c r="E23" s="653">
        <f t="shared" si="1"/>
        <v>4.3478260869565216E-2</v>
      </c>
      <c r="F23" s="668">
        <v>300</v>
      </c>
      <c r="G23" s="645"/>
    </row>
    <row r="24" spans="1:7" ht="12.75" customHeight="1" x14ac:dyDescent="0.2">
      <c r="A24" s="670"/>
      <c r="B24" s="671"/>
      <c r="C24" s="672"/>
      <c r="D24" s="652"/>
      <c r="E24" s="653" t="str">
        <f t="shared" si="1"/>
        <v xml:space="preserve"> </v>
      </c>
      <c r="F24" s="654"/>
      <c r="G24" s="645"/>
    </row>
    <row r="25" spans="1:7" ht="12.75" customHeight="1" x14ac:dyDescent="0.2">
      <c r="A25" s="670" t="s">
        <v>469</v>
      </c>
      <c r="B25" s="673">
        <v>10</v>
      </c>
      <c r="C25" s="672">
        <v>10</v>
      </c>
      <c r="D25" s="652">
        <v>0</v>
      </c>
      <c r="E25" s="653"/>
      <c r="F25" s="654"/>
      <c r="G25" s="645"/>
    </row>
    <row r="26" spans="1:7" ht="12.75" customHeight="1" x14ac:dyDescent="0.2">
      <c r="A26" s="670" t="s">
        <v>470</v>
      </c>
      <c r="B26" s="673">
        <v>30</v>
      </c>
      <c r="C26" s="672">
        <v>30</v>
      </c>
      <c r="D26" s="652">
        <v>0</v>
      </c>
      <c r="E26" s="653">
        <f t="shared" si="1"/>
        <v>0</v>
      </c>
      <c r="F26" s="654"/>
      <c r="G26" s="645"/>
    </row>
    <row r="27" spans="1:7" ht="12.75" customHeight="1" x14ac:dyDescent="0.2">
      <c r="A27" s="647" t="s">
        <v>471</v>
      </c>
      <c r="B27" s="648">
        <v>310</v>
      </c>
      <c r="C27" s="669">
        <v>310</v>
      </c>
      <c r="D27" s="652">
        <v>94</v>
      </c>
      <c r="E27" s="653">
        <f t="shared" si="1"/>
        <v>0.3032258064516129</v>
      </c>
      <c r="F27" s="654"/>
      <c r="G27" s="645"/>
    </row>
    <row r="28" spans="1:7" ht="12.75" customHeight="1" x14ac:dyDescent="0.2">
      <c r="A28" s="647" t="s">
        <v>472</v>
      </c>
      <c r="B28" s="648">
        <v>468</v>
      </c>
      <c r="C28" s="669">
        <v>468</v>
      </c>
      <c r="D28" s="652">
        <v>152</v>
      </c>
      <c r="E28" s="653">
        <f t="shared" si="1"/>
        <v>0.3247863247863248</v>
      </c>
      <c r="F28" s="654"/>
      <c r="G28" s="645"/>
    </row>
    <row r="29" spans="1:7" ht="12.75" customHeight="1" x14ac:dyDescent="0.2">
      <c r="A29" s="647" t="s">
        <v>473</v>
      </c>
      <c r="B29" s="648">
        <v>253</v>
      </c>
      <c r="C29" s="669">
        <v>253</v>
      </c>
      <c r="D29" s="652">
        <v>114</v>
      </c>
      <c r="E29" s="653">
        <f t="shared" si="1"/>
        <v>0.45059288537549408</v>
      </c>
      <c r="F29" s="654"/>
      <c r="G29" s="645"/>
    </row>
    <row r="30" spans="1:7" ht="12.75" customHeight="1" x14ac:dyDescent="0.2">
      <c r="A30" s="647" t="s">
        <v>474</v>
      </c>
      <c r="B30" s="648">
        <v>317</v>
      </c>
      <c r="C30" s="669">
        <v>317</v>
      </c>
      <c r="D30" s="652">
        <v>180</v>
      </c>
      <c r="E30" s="653">
        <f t="shared" si="1"/>
        <v>0.56782334384858046</v>
      </c>
      <c r="F30" s="654"/>
      <c r="G30" s="645"/>
    </row>
    <row r="31" spans="1:7" ht="12.75" customHeight="1" x14ac:dyDescent="0.2">
      <c r="A31" s="656"/>
      <c r="B31" s="671"/>
      <c r="C31" s="672"/>
      <c r="D31" s="652"/>
      <c r="E31" s="653" t="str">
        <f t="shared" si="1"/>
        <v xml:space="preserve"> </v>
      </c>
      <c r="F31" s="654"/>
      <c r="G31" s="645"/>
    </row>
    <row r="32" spans="1:7" ht="12.75" customHeight="1" x14ac:dyDescent="0.2">
      <c r="A32" s="656"/>
      <c r="B32" s="671"/>
      <c r="C32" s="652"/>
      <c r="D32" s="652"/>
      <c r="E32" s="653" t="str">
        <f t="shared" si="1"/>
        <v xml:space="preserve"> </v>
      </c>
      <c r="F32" s="654"/>
      <c r="G32" s="645"/>
    </row>
    <row r="33" spans="1:7" ht="12.75" customHeight="1" x14ac:dyDescent="0.2">
      <c r="A33" s="656"/>
      <c r="B33" s="674"/>
      <c r="C33" s="668"/>
      <c r="D33" s="668"/>
      <c r="E33" s="653" t="str">
        <f t="shared" si="1"/>
        <v xml:space="preserve"> </v>
      </c>
      <c r="F33" s="654"/>
      <c r="G33" s="645"/>
    </row>
    <row r="34" spans="1:7" ht="12.75" customHeight="1" x14ac:dyDescent="0.2">
      <c r="A34" s="656"/>
      <c r="B34" s="668"/>
      <c r="C34" s="668"/>
      <c r="D34" s="668"/>
      <c r="E34" s="653" t="str">
        <f t="shared" si="1"/>
        <v xml:space="preserve"> </v>
      </c>
      <c r="F34" s="654"/>
      <c r="G34" s="645"/>
    </row>
    <row r="35" spans="1:7" ht="12.75" customHeight="1" x14ac:dyDescent="0.2">
      <c r="A35" s="656"/>
      <c r="B35" s="668"/>
      <c r="C35" s="668"/>
      <c r="D35" s="668"/>
      <c r="E35" s="653" t="str">
        <f t="shared" si="1"/>
        <v xml:space="preserve"> </v>
      </c>
      <c r="F35" s="654"/>
      <c r="G35" s="645"/>
    </row>
    <row r="36" spans="1:7" ht="12.75" customHeight="1" x14ac:dyDescent="0.2">
      <c r="A36" s="656"/>
      <c r="B36" s="668"/>
      <c r="C36" s="668"/>
      <c r="D36" s="668"/>
      <c r="E36" s="653" t="str">
        <f t="shared" si="1"/>
        <v xml:space="preserve"> </v>
      </c>
      <c r="F36" s="654"/>
      <c r="G36" s="645"/>
    </row>
    <row r="37" spans="1:7" ht="12.75" customHeight="1" x14ac:dyDescent="0.2">
      <c r="A37" s="656"/>
      <c r="B37" s="668"/>
      <c r="C37" s="668"/>
      <c r="D37" s="668"/>
      <c r="E37" s="653" t="str">
        <f t="shared" si="1"/>
        <v xml:space="preserve"> </v>
      </c>
      <c r="F37" s="654"/>
      <c r="G37" s="645"/>
    </row>
    <row r="38" spans="1:7" ht="12.75" customHeight="1" x14ac:dyDescent="0.2">
      <c r="A38" s="656"/>
      <c r="B38" s="668"/>
      <c r="C38" s="668"/>
      <c r="D38" s="668"/>
      <c r="E38" s="653" t="str">
        <f t="shared" si="1"/>
        <v xml:space="preserve"> </v>
      </c>
      <c r="F38" s="654"/>
      <c r="G38" s="645"/>
    </row>
    <row r="39" spans="1:7" ht="12.75" customHeight="1" x14ac:dyDescent="0.2">
      <c r="A39" s="656"/>
      <c r="B39" s="668"/>
      <c r="C39" s="668"/>
      <c r="D39" s="668"/>
      <c r="E39" s="653" t="str">
        <f t="shared" si="1"/>
        <v xml:space="preserve"> </v>
      </c>
      <c r="F39" s="654"/>
      <c r="G39" s="645"/>
    </row>
    <row r="40" spans="1:7" ht="12.75" customHeight="1" x14ac:dyDescent="0.2">
      <c r="A40" s="656"/>
      <c r="B40" s="668"/>
      <c r="C40" s="668"/>
      <c r="D40" s="668"/>
      <c r="E40" s="653" t="str">
        <f t="shared" si="1"/>
        <v xml:space="preserve"> </v>
      </c>
      <c r="F40" s="654"/>
      <c r="G40" s="645"/>
    </row>
    <row r="41" spans="1:7" ht="12.75" customHeight="1" x14ac:dyDescent="0.2">
      <c r="A41" s="656"/>
      <c r="B41" s="668"/>
      <c r="C41" s="668"/>
      <c r="D41" s="668"/>
      <c r="E41" s="653" t="str">
        <f t="shared" si="1"/>
        <v xml:space="preserve"> </v>
      </c>
      <c r="F41" s="654"/>
      <c r="G41" s="645"/>
    </row>
    <row r="42" spans="1:7" ht="12.75" customHeight="1" x14ac:dyDescent="0.2">
      <c r="A42" s="656"/>
      <c r="B42" s="668"/>
      <c r="C42" s="668"/>
      <c r="D42" s="668"/>
      <c r="E42" s="653" t="str">
        <f t="shared" si="1"/>
        <v xml:space="preserve"> </v>
      </c>
      <c r="F42" s="654"/>
      <c r="G42" s="645"/>
    </row>
    <row r="43" spans="1:7" ht="12.75" customHeight="1" thickBot="1" x14ac:dyDescent="0.25">
      <c r="A43" s="657"/>
      <c r="B43" s="675"/>
      <c r="C43" s="675"/>
      <c r="D43" s="675"/>
      <c r="E43" s="659" t="str">
        <f t="shared" si="1"/>
        <v xml:space="preserve"> </v>
      </c>
      <c r="F43" s="660"/>
      <c r="G43" s="645"/>
    </row>
    <row r="44" spans="1:7" s="680" customFormat="1" ht="6" customHeight="1" thickBot="1" x14ac:dyDescent="0.25">
      <c r="A44" s="676"/>
      <c r="B44" s="677"/>
      <c r="C44" s="677"/>
      <c r="D44" s="677"/>
      <c r="E44" s="678"/>
      <c r="F44" s="679"/>
    </row>
    <row r="45" spans="1:7" ht="12.75" customHeight="1" thickBot="1" x14ac:dyDescent="0.25">
      <c r="A45" s="641" t="s">
        <v>475</v>
      </c>
      <c r="B45" s="681">
        <f>B5-B18</f>
        <v>0</v>
      </c>
      <c r="C45" s="681">
        <f>C5-C18</f>
        <v>0</v>
      </c>
      <c r="D45" s="681"/>
      <c r="E45" s="682" t="str">
        <f t="shared" ref="E45:E51" si="2">IF(C45=0," ",D45/C45)</f>
        <v xml:space="preserve"> </v>
      </c>
      <c r="F45" s="683"/>
      <c r="G45" s="645"/>
    </row>
    <row r="46" spans="1:7" ht="12.75" customHeight="1" thickBot="1" x14ac:dyDescent="0.25">
      <c r="A46" s="684" t="s">
        <v>476</v>
      </c>
      <c r="B46" s="685"/>
      <c r="C46" s="685"/>
      <c r="D46" s="685">
        <f>D5-D18</f>
        <v>103</v>
      </c>
      <c r="E46" s="686" t="str">
        <f t="shared" si="2"/>
        <v xml:space="preserve"> </v>
      </c>
      <c r="F46" s="687">
        <f>F5-F18</f>
        <v>40</v>
      </c>
      <c r="G46" s="645"/>
    </row>
    <row r="47" spans="1:7" s="680" customFormat="1" ht="12.75" customHeight="1" x14ac:dyDescent="0.2">
      <c r="A47" s="676"/>
      <c r="B47" s="677"/>
      <c r="C47" s="677"/>
      <c r="D47" s="677"/>
      <c r="E47" s="678"/>
      <c r="F47" s="677"/>
    </row>
    <row r="48" spans="1:7" ht="12.75" hidden="1" customHeight="1" x14ac:dyDescent="0.2">
      <c r="A48" s="688" t="s">
        <v>477</v>
      </c>
      <c r="B48" s="689"/>
      <c r="C48" s="689"/>
      <c r="D48" s="689">
        <v>339</v>
      </c>
      <c r="E48" s="690" t="str">
        <f t="shared" si="2"/>
        <v xml:space="preserve"> </v>
      </c>
      <c r="F48" s="691"/>
      <c r="G48" s="645"/>
    </row>
    <row r="49" spans="1:7" ht="12.75" hidden="1" customHeight="1" x14ac:dyDescent="0.2">
      <c r="A49" s="692" t="s">
        <v>478</v>
      </c>
      <c r="B49" s="693"/>
      <c r="C49" s="693"/>
      <c r="D49" s="693"/>
      <c r="E49" s="694" t="str">
        <f t="shared" si="2"/>
        <v xml:space="preserve"> </v>
      </c>
      <c r="F49" s="695"/>
      <c r="G49" s="645"/>
    </row>
    <row r="50" spans="1:7" ht="12.75" hidden="1" customHeight="1" x14ac:dyDescent="0.2">
      <c r="A50" s="692" t="s">
        <v>479</v>
      </c>
      <c r="B50" s="693"/>
      <c r="C50" s="693"/>
      <c r="D50" s="693">
        <v>1</v>
      </c>
      <c r="E50" s="694" t="str">
        <f t="shared" si="2"/>
        <v xml:space="preserve"> </v>
      </c>
      <c r="F50" s="695"/>
      <c r="G50" s="645"/>
    </row>
    <row r="51" spans="1:7" ht="12.75" hidden="1" customHeight="1" x14ac:dyDescent="0.2">
      <c r="A51" s="684" t="s">
        <v>480</v>
      </c>
      <c r="B51" s="675"/>
      <c r="C51" s="675"/>
      <c r="D51" s="675"/>
      <c r="E51" s="659" t="str">
        <f t="shared" si="2"/>
        <v xml:space="preserve"> </v>
      </c>
      <c r="F51" s="660"/>
      <c r="G51" s="645"/>
    </row>
  </sheetData>
  <pageMargins left="0.78740157480314965" right="0.78740157480314965" top="0.98425196850393704" bottom="0.98425196850393704" header="0.51181102362204722" footer="0.51181102362204722"/>
  <pageSetup paperSize="9" firstPageNumber="20" orientation="portrait" useFirstPageNumber="1" r:id="rId1"/>
  <headerFooter alignWithMargins="0">
    <oddFooter>&amp;C21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workbookViewId="0">
      <selection activeCell="A64" sqref="A64"/>
    </sheetView>
  </sheetViews>
  <sheetFormatPr defaultRowHeight="12.75" customHeight="1" x14ac:dyDescent="0.2"/>
  <cols>
    <col min="1" max="1" width="52.7109375" style="646" customWidth="1"/>
    <col min="2" max="2" width="12.140625" style="664" customWidth="1"/>
    <col min="3" max="4" width="8.7109375" style="664" customWidth="1"/>
    <col min="5" max="5" width="7.7109375" style="663" hidden="1" customWidth="1"/>
    <col min="6" max="6" width="8.7109375" style="664" hidden="1" customWidth="1"/>
    <col min="7" max="7" width="0.42578125" style="646" customWidth="1"/>
    <col min="8" max="256" width="9.140625" style="646"/>
    <col min="257" max="257" width="52.7109375" style="646" customWidth="1"/>
    <col min="258" max="258" width="12.140625" style="646" customWidth="1"/>
    <col min="259" max="260" width="8.7109375" style="646" customWidth="1"/>
    <col min="261" max="262" width="0" style="646" hidden="1" customWidth="1"/>
    <col min="263" max="263" width="0.42578125" style="646" customWidth="1"/>
    <col min="264" max="512" width="9.140625" style="646"/>
    <col min="513" max="513" width="52.7109375" style="646" customWidth="1"/>
    <col min="514" max="514" width="12.140625" style="646" customWidth="1"/>
    <col min="515" max="516" width="8.7109375" style="646" customWidth="1"/>
    <col min="517" max="518" width="0" style="646" hidden="1" customWidth="1"/>
    <col min="519" max="519" width="0.42578125" style="646" customWidth="1"/>
    <col min="520" max="768" width="9.140625" style="646"/>
    <col min="769" max="769" width="52.7109375" style="646" customWidth="1"/>
    <col min="770" max="770" width="12.140625" style="646" customWidth="1"/>
    <col min="771" max="772" width="8.7109375" style="646" customWidth="1"/>
    <col min="773" max="774" width="0" style="646" hidden="1" customWidth="1"/>
    <col min="775" max="775" width="0.42578125" style="646" customWidth="1"/>
    <col min="776" max="1024" width="9.140625" style="646"/>
    <col min="1025" max="1025" width="52.7109375" style="646" customWidth="1"/>
    <col min="1026" max="1026" width="12.140625" style="646" customWidth="1"/>
    <col min="1027" max="1028" width="8.7109375" style="646" customWidth="1"/>
    <col min="1029" max="1030" width="0" style="646" hidden="1" customWidth="1"/>
    <col min="1031" max="1031" width="0.42578125" style="646" customWidth="1"/>
    <col min="1032" max="1280" width="9.140625" style="646"/>
    <col min="1281" max="1281" width="52.7109375" style="646" customWidth="1"/>
    <col min="1282" max="1282" width="12.140625" style="646" customWidth="1"/>
    <col min="1283" max="1284" width="8.7109375" style="646" customWidth="1"/>
    <col min="1285" max="1286" width="0" style="646" hidden="1" customWidth="1"/>
    <col min="1287" max="1287" width="0.42578125" style="646" customWidth="1"/>
    <col min="1288" max="1536" width="9.140625" style="646"/>
    <col min="1537" max="1537" width="52.7109375" style="646" customWidth="1"/>
    <col min="1538" max="1538" width="12.140625" style="646" customWidth="1"/>
    <col min="1539" max="1540" width="8.7109375" style="646" customWidth="1"/>
    <col min="1541" max="1542" width="0" style="646" hidden="1" customWidth="1"/>
    <col min="1543" max="1543" width="0.42578125" style="646" customWidth="1"/>
    <col min="1544" max="1792" width="9.140625" style="646"/>
    <col min="1793" max="1793" width="52.7109375" style="646" customWidth="1"/>
    <col min="1794" max="1794" width="12.140625" style="646" customWidth="1"/>
    <col min="1795" max="1796" width="8.7109375" style="646" customWidth="1"/>
    <col min="1797" max="1798" width="0" style="646" hidden="1" customWidth="1"/>
    <col min="1799" max="1799" width="0.42578125" style="646" customWidth="1"/>
    <col min="1800" max="2048" width="9.140625" style="646"/>
    <col min="2049" max="2049" width="52.7109375" style="646" customWidth="1"/>
    <col min="2050" max="2050" width="12.140625" style="646" customWidth="1"/>
    <col min="2051" max="2052" width="8.7109375" style="646" customWidth="1"/>
    <col min="2053" max="2054" width="0" style="646" hidden="1" customWidth="1"/>
    <col min="2055" max="2055" width="0.42578125" style="646" customWidth="1"/>
    <col min="2056" max="2304" width="9.140625" style="646"/>
    <col min="2305" max="2305" width="52.7109375" style="646" customWidth="1"/>
    <col min="2306" max="2306" width="12.140625" style="646" customWidth="1"/>
    <col min="2307" max="2308" width="8.7109375" style="646" customWidth="1"/>
    <col min="2309" max="2310" width="0" style="646" hidden="1" customWidth="1"/>
    <col min="2311" max="2311" width="0.42578125" style="646" customWidth="1"/>
    <col min="2312" max="2560" width="9.140625" style="646"/>
    <col min="2561" max="2561" width="52.7109375" style="646" customWidth="1"/>
    <col min="2562" max="2562" width="12.140625" style="646" customWidth="1"/>
    <col min="2563" max="2564" width="8.7109375" style="646" customWidth="1"/>
    <col min="2565" max="2566" width="0" style="646" hidden="1" customWidth="1"/>
    <col min="2567" max="2567" width="0.42578125" style="646" customWidth="1"/>
    <col min="2568" max="2816" width="9.140625" style="646"/>
    <col min="2817" max="2817" width="52.7109375" style="646" customWidth="1"/>
    <col min="2818" max="2818" width="12.140625" style="646" customWidth="1"/>
    <col min="2819" max="2820" width="8.7109375" style="646" customWidth="1"/>
    <col min="2821" max="2822" width="0" style="646" hidden="1" customWidth="1"/>
    <col min="2823" max="2823" width="0.42578125" style="646" customWidth="1"/>
    <col min="2824" max="3072" width="9.140625" style="646"/>
    <col min="3073" max="3073" width="52.7109375" style="646" customWidth="1"/>
    <col min="3074" max="3074" width="12.140625" style="646" customWidth="1"/>
    <col min="3075" max="3076" width="8.7109375" style="646" customWidth="1"/>
    <col min="3077" max="3078" width="0" style="646" hidden="1" customWidth="1"/>
    <col min="3079" max="3079" width="0.42578125" style="646" customWidth="1"/>
    <col min="3080" max="3328" width="9.140625" style="646"/>
    <col min="3329" max="3329" width="52.7109375" style="646" customWidth="1"/>
    <col min="3330" max="3330" width="12.140625" style="646" customWidth="1"/>
    <col min="3331" max="3332" width="8.7109375" style="646" customWidth="1"/>
    <col min="3333" max="3334" width="0" style="646" hidden="1" customWidth="1"/>
    <col min="3335" max="3335" width="0.42578125" style="646" customWidth="1"/>
    <col min="3336" max="3584" width="9.140625" style="646"/>
    <col min="3585" max="3585" width="52.7109375" style="646" customWidth="1"/>
    <col min="3586" max="3586" width="12.140625" style="646" customWidth="1"/>
    <col min="3587" max="3588" width="8.7109375" style="646" customWidth="1"/>
    <col min="3589" max="3590" width="0" style="646" hidden="1" customWidth="1"/>
    <col min="3591" max="3591" width="0.42578125" style="646" customWidth="1"/>
    <col min="3592" max="3840" width="9.140625" style="646"/>
    <col min="3841" max="3841" width="52.7109375" style="646" customWidth="1"/>
    <col min="3842" max="3842" width="12.140625" style="646" customWidth="1"/>
    <col min="3843" max="3844" width="8.7109375" style="646" customWidth="1"/>
    <col min="3845" max="3846" width="0" style="646" hidden="1" customWidth="1"/>
    <col min="3847" max="3847" width="0.42578125" style="646" customWidth="1"/>
    <col min="3848" max="4096" width="9.140625" style="646"/>
    <col min="4097" max="4097" width="52.7109375" style="646" customWidth="1"/>
    <col min="4098" max="4098" width="12.140625" style="646" customWidth="1"/>
    <col min="4099" max="4100" width="8.7109375" style="646" customWidth="1"/>
    <col min="4101" max="4102" width="0" style="646" hidden="1" customWidth="1"/>
    <col min="4103" max="4103" width="0.42578125" style="646" customWidth="1"/>
    <col min="4104" max="4352" width="9.140625" style="646"/>
    <col min="4353" max="4353" width="52.7109375" style="646" customWidth="1"/>
    <col min="4354" max="4354" width="12.140625" style="646" customWidth="1"/>
    <col min="4355" max="4356" width="8.7109375" style="646" customWidth="1"/>
    <col min="4357" max="4358" width="0" style="646" hidden="1" customWidth="1"/>
    <col min="4359" max="4359" width="0.42578125" style="646" customWidth="1"/>
    <col min="4360" max="4608" width="9.140625" style="646"/>
    <col min="4609" max="4609" width="52.7109375" style="646" customWidth="1"/>
    <col min="4610" max="4610" width="12.140625" style="646" customWidth="1"/>
    <col min="4611" max="4612" width="8.7109375" style="646" customWidth="1"/>
    <col min="4613" max="4614" width="0" style="646" hidden="1" customWidth="1"/>
    <col min="4615" max="4615" width="0.42578125" style="646" customWidth="1"/>
    <col min="4616" max="4864" width="9.140625" style="646"/>
    <col min="4865" max="4865" width="52.7109375" style="646" customWidth="1"/>
    <col min="4866" max="4866" width="12.140625" style="646" customWidth="1"/>
    <col min="4867" max="4868" width="8.7109375" style="646" customWidth="1"/>
    <col min="4869" max="4870" width="0" style="646" hidden="1" customWidth="1"/>
    <col min="4871" max="4871" width="0.42578125" style="646" customWidth="1"/>
    <col min="4872" max="5120" width="9.140625" style="646"/>
    <col min="5121" max="5121" width="52.7109375" style="646" customWidth="1"/>
    <col min="5122" max="5122" width="12.140625" style="646" customWidth="1"/>
    <col min="5123" max="5124" width="8.7109375" style="646" customWidth="1"/>
    <col min="5125" max="5126" width="0" style="646" hidden="1" customWidth="1"/>
    <col min="5127" max="5127" width="0.42578125" style="646" customWidth="1"/>
    <col min="5128" max="5376" width="9.140625" style="646"/>
    <col min="5377" max="5377" width="52.7109375" style="646" customWidth="1"/>
    <col min="5378" max="5378" width="12.140625" style="646" customWidth="1"/>
    <col min="5379" max="5380" width="8.7109375" style="646" customWidth="1"/>
    <col min="5381" max="5382" width="0" style="646" hidden="1" customWidth="1"/>
    <col min="5383" max="5383" width="0.42578125" style="646" customWidth="1"/>
    <col min="5384" max="5632" width="9.140625" style="646"/>
    <col min="5633" max="5633" width="52.7109375" style="646" customWidth="1"/>
    <col min="5634" max="5634" width="12.140625" style="646" customWidth="1"/>
    <col min="5635" max="5636" width="8.7109375" style="646" customWidth="1"/>
    <col min="5637" max="5638" width="0" style="646" hidden="1" customWidth="1"/>
    <col min="5639" max="5639" width="0.42578125" style="646" customWidth="1"/>
    <col min="5640" max="5888" width="9.140625" style="646"/>
    <col min="5889" max="5889" width="52.7109375" style="646" customWidth="1"/>
    <col min="5890" max="5890" width="12.140625" style="646" customWidth="1"/>
    <col min="5891" max="5892" width="8.7109375" style="646" customWidth="1"/>
    <col min="5893" max="5894" width="0" style="646" hidden="1" customWidth="1"/>
    <col min="5895" max="5895" width="0.42578125" style="646" customWidth="1"/>
    <col min="5896" max="6144" width="9.140625" style="646"/>
    <col min="6145" max="6145" width="52.7109375" style="646" customWidth="1"/>
    <col min="6146" max="6146" width="12.140625" style="646" customWidth="1"/>
    <col min="6147" max="6148" width="8.7109375" style="646" customWidth="1"/>
    <col min="6149" max="6150" width="0" style="646" hidden="1" customWidth="1"/>
    <col min="6151" max="6151" width="0.42578125" style="646" customWidth="1"/>
    <col min="6152" max="6400" width="9.140625" style="646"/>
    <col min="6401" max="6401" width="52.7109375" style="646" customWidth="1"/>
    <col min="6402" max="6402" width="12.140625" style="646" customWidth="1"/>
    <col min="6403" max="6404" width="8.7109375" style="646" customWidth="1"/>
    <col min="6405" max="6406" width="0" style="646" hidden="1" customWidth="1"/>
    <col min="6407" max="6407" width="0.42578125" style="646" customWidth="1"/>
    <col min="6408" max="6656" width="9.140625" style="646"/>
    <col min="6657" max="6657" width="52.7109375" style="646" customWidth="1"/>
    <col min="6658" max="6658" width="12.140625" style="646" customWidth="1"/>
    <col min="6659" max="6660" width="8.7109375" style="646" customWidth="1"/>
    <col min="6661" max="6662" width="0" style="646" hidden="1" customWidth="1"/>
    <col min="6663" max="6663" width="0.42578125" style="646" customWidth="1"/>
    <col min="6664" max="6912" width="9.140625" style="646"/>
    <col min="6913" max="6913" width="52.7109375" style="646" customWidth="1"/>
    <col min="6914" max="6914" width="12.140625" style="646" customWidth="1"/>
    <col min="6915" max="6916" width="8.7109375" style="646" customWidth="1"/>
    <col min="6917" max="6918" width="0" style="646" hidden="1" customWidth="1"/>
    <col min="6919" max="6919" width="0.42578125" style="646" customWidth="1"/>
    <col min="6920" max="7168" width="9.140625" style="646"/>
    <col min="7169" max="7169" width="52.7109375" style="646" customWidth="1"/>
    <col min="7170" max="7170" width="12.140625" style="646" customWidth="1"/>
    <col min="7171" max="7172" width="8.7109375" style="646" customWidth="1"/>
    <col min="7173" max="7174" width="0" style="646" hidden="1" customWidth="1"/>
    <col min="7175" max="7175" width="0.42578125" style="646" customWidth="1"/>
    <col min="7176" max="7424" width="9.140625" style="646"/>
    <col min="7425" max="7425" width="52.7109375" style="646" customWidth="1"/>
    <col min="7426" max="7426" width="12.140625" style="646" customWidth="1"/>
    <col min="7427" max="7428" width="8.7109375" style="646" customWidth="1"/>
    <col min="7429" max="7430" width="0" style="646" hidden="1" customWidth="1"/>
    <col min="7431" max="7431" width="0.42578125" style="646" customWidth="1"/>
    <col min="7432" max="7680" width="9.140625" style="646"/>
    <col min="7681" max="7681" width="52.7109375" style="646" customWidth="1"/>
    <col min="7682" max="7682" width="12.140625" style="646" customWidth="1"/>
    <col min="7683" max="7684" width="8.7109375" style="646" customWidth="1"/>
    <col min="7685" max="7686" width="0" style="646" hidden="1" customWidth="1"/>
    <col min="7687" max="7687" width="0.42578125" style="646" customWidth="1"/>
    <col min="7688" max="7936" width="9.140625" style="646"/>
    <col min="7937" max="7937" width="52.7109375" style="646" customWidth="1"/>
    <col min="7938" max="7938" width="12.140625" style="646" customWidth="1"/>
    <col min="7939" max="7940" width="8.7109375" style="646" customWidth="1"/>
    <col min="7941" max="7942" width="0" style="646" hidden="1" customWidth="1"/>
    <col min="7943" max="7943" width="0.42578125" style="646" customWidth="1"/>
    <col min="7944" max="8192" width="9.140625" style="646"/>
    <col min="8193" max="8193" width="52.7109375" style="646" customWidth="1"/>
    <col min="8194" max="8194" width="12.140625" style="646" customWidth="1"/>
    <col min="8195" max="8196" width="8.7109375" style="646" customWidth="1"/>
    <col min="8197" max="8198" width="0" style="646" hidden="1" customWidth="1"/>
    <col min="8199" max="8199" width="0.42578125" style="646" customWidth="1"/>
    <col min="8200" max="8448" width="9.140625" style="646"/>
    <col min="8449" max="8449" width="52.7109375" style="646" customWidth="1"/>
    <col min="8450" max="8450" width="12.140625" style="646" customWidth="1"/>
    <col min="8451" max="8452" width="8.7109375" style="646" customWidth="1"/>
    <col min="8453" max="8454" width="0" style="646" hidden="1" customWidth="1"/>
    <col min="8455" max="8455" width="0.42578125" style="646" customWidth="1"/>
    <col min="8456" max="8704" width="9.140625" style="646"/>
    <col min="8705" max="8705" width="52.7109375" style="646" customWidth="1"/>
    <col min="8706" max="8706" width="12.140625" style="646" customWidth="1"/>
    <col min="8707" max="8708" width="8.7109375" style="646" customWidth="1"/>
    <col min="8709" max="8710" width="0" style="646" hidden="1" customWidth="1"/>
    <col min="8711" max="8711" width="0.42578125" style="646" customWidth="1"/>
    <col min="8712" max="8960" width="9.140625" style="646"/>
    <col min="8961" max="8961" width="52.7109375" style="646" customWidth="1"/>
    <col min="8962" max="8962" width="12.140625" style="646" customWidth="1"/>
    <col min="8963" max="8964" width="8.7109375" style="646" customWidth="1"/>
    <col min="8965" max="8966" width="0" style="646" hidden="1" customWidth="1"/>
    <col min="8967" max="8967" width="0.42578125" style="646" customWidth="1"/>
    <col min="8968" max="9216" width="9.140625" style="646"/>
    <col min="9217" max="9217" width="52.7109375" style="646" customWidth="1"/>
    <col min="9218" max="9218" width="12.140625" style="646" customWidth="1"/>
    <col min="9219" max="9220" width="8.7109375" style="646" customWidth="1"/>
    <col min="9221" max="9222" width="0" style="646" hidden="1" customWidth="1"/>
    <col min="9223" max="9223" width="0.42578125" style="646" customWidth="1"/>
    <col min="9224" max="9472" width="9.140625" style="646"/>
    <col min="9473" max="9473" width="52.7109375" style="646" customWidth="1"/>
    <col min="9474" max="9474" width="12.140625" style="646" customWidth="1"/>
    <col min="9475" max="9476" width="8.7109375" style="646" customWidth="1"/>
    <col min="9477" max="9478" width="0" style="646" hidden="1" customWidth="1"/>
    <col min="9479" max="9479" width="0.42578125" style="646" customWidth="1"/>
    <col min="9480" max="9728" width="9.140625" style="646"/>
    <col min="9729" max="9729" width="52.7109375" style="646" customWidth="1"/>
    <col min="9730" max="9730" width="12.140625" style="646" customWidth="1"/>
    <col min="9731" max="9732" width="8.7109375" style="646" customWidth="1"/>
    <col min="9733" max="9734" width="0" style="646" hidden="1" customWidth="1"/>
    <col min="9735" max="9735" width="0.42578125" style="646" customWidth="1"/>
    <col min="9736" max="9984" width="9.140625" style="646"/>
    <col min="9985" max="9985" width="52.7109375" style="646" customWidth="1"/>
    <col min="9986" max="9986" width="12.140625" style="646" customWidth="1"/>
    <col min="9987" max="9988" width="8.7109375" style="646" customWidth="1"/>
    <col min="9989" max="9990" width="0" style="646" hidden="1" customWidth="1"/>
    <col min="9991" max="9991" width="0.42578125" style="646" customWidth="1"/>
    <col min="9992" max="10240" width="9.140625" style="646"/>
    <col min="10241" max="10241" width="52.7109375" style="646" customWidth="1"/>
    <col min="10242" max="10242" width="12.140625" style="646" customWidth="1"/>
    <col min="10243" max="10244" width="8.7109375" style="646" customWidth="1"/>
    <col min="10245" max="10246" width="0" style="646" hidden="1" customWidth="1"/>
    <col min="10247" max="10247" width="0.42578125" style="646" customWidth="1"/>
    <col min="10248" max="10496" width="9.140625" style="646"/>
    <col min="10497" max="10497" width="52.7109375" style="646" customWidth="1"/>
    <col min="10498" max="10498" width="12.140625" style="646" customWidth="1"/>
    <col min="10499" max="10500" width="8.7109375" style="646" customWidth="1"/>
    <col min="10501" max="10502" width="0" style="646" hidden="1" customWidth="1"/>
    <col min="10503" max="10503" width="0.42578125" style="646" customWidth="1"/>
    <col min="10504" max="10752" width="9.140625" style="646"/>
    <col min="10753" max="10753" width="52.7109375" style="646" customWidth="1"/>
    <col min="10754" max="10754" width="12.140625" style="646" customWidth="1"/>
    <col min="10755" max="10756" width="8.7109375" style="646" customWidth="1"/>
    <col min="10757" max="10758" width="0" style="646" hidden="1" customWidth="1"/>
    <col min="10759" max="10759" width="0.42578125" style="646" customWidth="1"/>
    <col min="10760" max="11008" width="9.140625" style="646"/>
    <col min="11009" max="11009" width="52.7109375" style="646" customWidth="1"/>
    <col min="11010" max="11010" width="12.140625" style="646" customWidth="1"/>
    <col min="11011" max="11012" width="8.7109375" style="646" customWidth="1"/>
    <col min="11013" max="11014" width="0" style="646" hidden="1" customWidth="1"/>
    <col min="11015" max="11015" width="0.42578125" style="646" customWidth="1"/>
    <col min="11016" max="11264" width="9.140625" style="646"/>
    <col min="11265" max="11265" width="52.7109375" style="646" customWidth="1"/>
    <col min="11266" max="11266" width="12.140625" style="646" customWidth="1"/>
    <col min="11267" max="11268" width="8.7109375" style="646" customWidth="1"/>
    <col min="11269" max="11270" width="0" style="646" hidden="1" customWidth="1"/>
    <col min="11271" max="11271" width="0.42578125" style="646" customWidth="1"/>
    <col min="11272" max="11520" width="9.140625" style="646"/>
    <col min="11521" max="11521" width="52.7109375" style="646" customWidth="1"/>
    <col min="11522" max="11522" width="12.140625" style="646" customWidth="1"/>
    <col min="11523" max="11524" width="8.7109375" style="646" customWidth="1"/>
    <col min="11525" max="11526" width="0" style="646" hidden="1" customWidth="1"/>
    <col min="11527" max="11527" width="0.42578125" style="646" customWidth="1"/>
    <col min="11528" max="11776" width="9.140625" style="646"/>
    <col min="11777" max="11777" width="52.7109375" style="646" customWidth="1"/>
    <col min="11778" max="11778" width="12.140625" style="646" customWidth="1"/>
    <col min="11779" max="11780" width="8.7109375" style="646" customWidth="1"/>
    <col min="11781" max="11782" width="0" style="646" hidden="1" customWidth="1"/>
    <col min="11783" max="11783" width="0.42578125" style="646" customWidth="1"/>
    <col min="11784" max="12032" width="9.140625" style="646"/>
    <col min="12033" max="12033" width="52.7109375" style="646" customWidth="1"/>
    <col min="12034" max="12034" width="12.140625" style="646" customWidth="1"/>
    <col min="12035" max="12036" width="8.7109375" style="646" customWidth="1"/>
    <col min="12037" max="12038" width="0" style="646" hidden="1" customWidth="1"/>
    <col min="12039" max="12039" width="0.42578125" style="646" customWidth="1"/>
    <col min="12040" max="12288" width="9.140625" style="646"/>
    <col min="12289" max="12289" width="52.7109375" style="646" customWidth="1"/>
    <col min="12290" max="12290" width="12.140625" style="646" customWidth="1"/>
    <col min="12291" max="12292" width="8.7109375" style="646" customWidth="1"/>
    <col min="12293" max="12294" width="0" style="646" hidden="1" customWidth="1"/>
    <col min="12295" max="12295" width="0.42578125" style="646" customWidth="1"/>
    <col min="12296" max="12544" width="9.140625" style="646"/>
    <col min="12545" max="12545" width="52.7109375" style="646" customWidth="1"/>
    <col min="12546" max="12546" width="12.140625" style="646" customWidth="1"/>
    <col min="12547" max="12548" width="8.7109375" style="646" customWidth="1"/>
    <col min="12549" max="12550" width="0" style="646" hidden="1" customWidth="1"/>
    <col min="12551" max="12551" width="0.42578125" style="646" customWidth="1"/>
    <col min="12552" max="12800" width="9.140625" style="646"/>
    <col min="12801" max="12801" width="52.7109375" style="646" customWidth="1"/>
    <col min="12802" max="12802" width="12.140625" style="646" customWidth="1"/>
    <col min="12803" max="12804" width="8.7109375" style="646" customWidth="1"/>
    <col min="12805" max="12806" width="0" style="646" hidden="1" customWidth="1"/>
    <col min="12807" max="12807" width="0.42578125" style="646" customWidth="1"/>
    <col min="12808" max="13056" width="9.140625" style="646"/>
    <col min="13057" max="13057" width="52.7109375" style="646" customWidth="1"/>
    <col min="13058" max="13058" width="12.140625" style="646" customWidth="1"/>
    <col min="13059" max="13060" width="8.7109375" style="646" customWidth="1"/>
    <col min="13061" max="13062" width="0" style="646" hidden="1" customWidth="1"/>
    <col min="13063" max="13063" width="0.42578125" style="646" customWidth="1"/>
    <col min="13064" max="13312" width="9.140625" style="646"/>
    <col min="13313" max="13313" width="52.7109375" style="646" customWidth="1"/>
    <col min="13314" max="13314" width="12.140625" style="646" customWidth="1"/>
    <col min="13315" max="13316" width="8.7109375" style="646" customWidth="1"/>
    <col min="13317" max="13318" width="0" style="646" hidden="1" customWidth="1"/>
    <col min="13319" max="13319" width="0.42578125" style="646" customWidth="1"/>
    <col min="13320" max="13568" width="9.140625" style="646"/>
    <col min="13569" max="13569" width="52.7109375" style="646" customWidth="1"/>
    <col min="13570" max="13570" width="12.140625" style="646" customWidth="1"/>
    <col min="13571" max="13572" width="8.7109375" style="646" customWidth="1"/>
    <col min="13573" max="13574" width="0" style="646" hidden="1" customWidth="1"/>
    <col min="13575" max="13575" width="0.42578125" style="646" customWidth="1"/>
    <col min="13576" max="13824" width="9.140625" style="646"/>
    <col min="13825" max="13825" width="52.7109375" style="646" customWidth="1"/>
    <col min="13826" max="13826" width="12.140625" style="646" customWidth="1"/>
    <col min="13827" max="13828" width="8.7109375" style="646" customWidth="1"/>
    <col min="13829" max="13830" width="0" style="646" hidden="1" customWidth="1"/>
    <col min="13831" max="13831" width="0.42578125" style="646" customWidth="1"/>
    <col min="13832" max="14080" width="9.140625" style="646"/>
    <col min="14081" max="14081" width="52.7109375" style="646" customWidth="1"/>
    <col min="14082" max="14082" width="12.140625" style="646" customWidth="1"/>
    <col min="14083" max="14084" width="8.7109375" style="646" customWidth="1"/>
    <col min="14085" max="14086" width="0" style="646" hidden="1" customWidth="1"/>
    <col min="14087" max="14087" width="0.42578125" style="646" customWidth="1"/>
    <col min="14088" max="14336" width="9.140625" style="646"/>
    <col min="14337" max="14337" width="52.7109375" style="646" customWidth="1"/>
    <col min="14338" max="14338" width="12.140625" style="646" customWidth="1"/>
    <col min="14339" max="14340" width="8.7109375" style="646" customWidth="1"/>
    <col min="14341" max="14342" width="0" style="646" hidden="1" customWidth="1"/>
    <col min="14343" max="14343" width="0.42578125" style="646" customWidth="1"/>
    <col min="14344" max="14592" width="9.140625" style="646"/>
    <col min="14593" max="14593" width="52.7109375" style="646" customWidth="1"/>
    <col min="14594" max="14594" width="12.140625" style="646" customWidth="1"/>
    <col min="14595" max="14596" width="8.7109375" style="646" customWidth="1"/>
    <col min="14597" max="14598" width="0" style="646" hidden="1" customWidth="1"/>
    <col min="14599" max="14599" width="0.42578125" style="646" customWidth="1"/>
    <col min="14600" max="14848" width="9.140625" style="646"/>
    <col min="14849" max="14849" width="52.7109375" style="646" customWidth="1"/>
    <col min="14850" max="14850" width="12.140625" style="646" customWidth="1"/>
    <col min="14851" max="14852" width="8.7109375" style="646" customWidth="1"/>
    <col min="14853" max="14854" width="0" style="646" hidden="1" customWidth="1"/>
    <col min="14855" max="14855" width="0.42578125" style="646" customWidth="1"/>
    <col min="14856" max="15104" width="9.140625" style="646"/>
    <col min="15105" max="15105" width="52.7109375" style="646" customWidth="1"/>
    <col min="15106" max="15106" width="12.140625" style="646" customWidth="1"/>
    <col min="15107" max="15108" width="8.7109375" style="646" customWidth="1"/>
    <col min="15109" max="15110" width="0" style="646" hidden="1" customWidth="1"/>
    <col min="15111" max="15111" width="0.42578125" style="646" customWidth="1"/>
    <col min="15112" max="15360" width="9.140625" style="646"/>
    <col min="15361" max="15361" width="52.7109375" style="646" customWidth="1"/>
    <col min="15362" max="15362" width="12.140625" style="646" customWidth="1"/>
    <col min="15363" max="15364" width="8.7109375" style="646" customWidth="1"/>
    <col min="15365" max="15366" width="0" style="646" hidden="1" customWidth="1"/>
    <col min="15367" max="15367" width="0.42578125" style="646" customWidth="1"/>
    <col min="15368" max="15616" width="9.140625" style="646"/>
    <col min="15617" max="15617" width="52.7109375" style="646" customWidth="1"/>
    <col min="15618" max="15618" width="12.140625" style="646" customWidth="1"/>
    <col min="15619" max="15620" width="8.7109375" style="646" customWidth="1"/>
    <col min="15621" max="15622" width="0" style="646" hidden="1" customWidth="1"/>
    <col min="15623" max="15623" width="0.42578125" style="646" customWidth="1"/>
    <col min="15624" max="15872" width="9.140625" style="646"/>
    <col min="15873" max="15873" width="52.7109375" style="646" customWidth="1"/>
    <col min="15874" max="15874" width="12.140625" style="646" customWidth="1"/>
    <col min="15875" max="15876" width="8.7109375" style="646" customWidth="1"/>
    <col min="15877" max="15878" width="0" style="646" hidden="1" customWidth="1"/>
    <col min="15879" max="15879" width="0.42578125" style="646" customWidth="1"/>
    <col min="15880" max="16128" width="9.140625" style="646"/>
    <col min="16129" max="16129" width="52.7109375" style="646" customWidth="1"/>
    <col min="16130" max="16130" width="12.140625" style="646" customWidth="1"/>
    <col min="16131" max="16132" width="8.7109375" style="646" customWidth="1"/>
    <col min="16133" max="16134" width="0" style="646" hidden="1" customWidth="1"/>
    <col min="16135" max="16135" width="0.42578125" style="646" customWidth="1"/>
    <col min="16136" max="16384" width="9.140625" style="646"/>
  </cols>
  <sheetData>
    <row r="1" spans="1:7" s="625" customFormat="1" ht="24.75" customHeight="1" x14ac:dyDescent="0.2">
      <c r="A1" s="622"/>
      <c r="B1" s="623"/>
      <c r="C1" s="623" t="s">
        <v>481</v>
      </c>
      <c r="D1" s="623"/>
      <c r="E1" s="696"/>
      <c r="F1" s="623"/>
    </row>
    <row r="2" spans="1:7" s="626" customFormat="1" ht="12.75" customHeight="1" thickBot="1" x14ac:dyDescent="0.25">
      <c r="B2" s="627"/>
      <c r="C2" s="627" t="s">
        <v>482</v>
      </c>
      <c r="D2" s="627" t="s">
        <v>392</v>
      </c>
      <c r="E2" s="628" t="s">
        <v>392</v>
      </c>
      <c r="F2" s="627"/>
    </row>
    <row r="3" spans="1:7" s="635" customFormat="1" ht="12.75" customHeight="1" x14ac:dyDescent="0.2">
      <c r="A3" s="629"/>
      <c r="B3" s="631" t="s">
        <v>483</v>
      </c>
      <c r="C3" s="631" t="s">
        <v>451</v>
      </c>
      <c r="D3" s="631" t="s">
        <v>462</v>
      </c>
      <c r="E3" s="633" t="s">
        <v>453</v>
      </c>
      <c r="F3" s="632" t="s">
        <v>454</v>
      </c>
      <c r="G3" s="634"/>
    </row>
    <row r="4" spans="1:7" s="635" customFormat="1" ht="12.75" customHeight="1" thickBot="1" x14ac:dyDescent="0.25">
      <c r="A4" s="636" t="s">
        <v>455</v>
      </c>
      <c r="B4" s="638" t="s">
        <v>484</v>
      </c>
      <c r="C4" s="638" t="s">
        <v>456</v>
      </c>
      <c r="D4" s="638" t="s">
        <v>457</v>
      </c>
      <c r="E4" s="640" t="s">
        <v>458</v>
      </c>
      <c r="F4" s="639" t="s">
        <v>388</v>
      </c>
      <c r="G4" s="634"/>
    </row>
    <row r="5" spans="1:7" ht="12.75" customHeight="1" thickBot="1" x14ac:dyDescent="0.25">
      <c r="A5" s="641" t="s">
        <v>459</v>
      </c>
      <c r="B5" s="697">
        <f>SUM(B6:B13)</f>
        <v>5411</v>
      </c>
      <c r="C5" s="697">
        <f>SUM(C6:C13)</f>
        <v>5411</v>
      </c>
      <c r="D5" s="697">
        <f>SUM(D6:D13)</f>
        <v>5411</v>
      </c>
      <c r="E5" s="643">
        <f t="shared" ref="E5:E13" si="0">IF(C5=0," ",D5/C5)</f>
        <v>1</v>
      </c>
      <c r="F5" s="644">
        <f>SUM(F6:F13)</f>
        <v>6757</v>
      </c>
      <c r="G5" s="645"/>
    </row>
    <row r="6" spans="1:7" ht="12.75" customHeight="1" x14ac:dyDescent="0.2">
      <c r="A6" s="698" t="s">
        <v>485</v>
      </c>
      <c r="B6" s="699">
        <v>5411</v>
      </c>
      <c r="C6" s="700">
        <v>5411</v>
      </c>
      <c r="D6" s="700">
        <v>5411</v>
      </c>
      <c r="E6" s="650">
        <f t="shared" si="0"/>
        <v>1</v>
      </c>
      <c r="F6" s="651">
        <v>5681</v>
      </c>
      <c r="G6" s="645"/>
    </row>
    <row r="7" spans="1:7" ht="12.75" customHeight="1" x14ac:dyDescent="0.2">
      <c r="A7" s="656"/>
      <c r="B7" s="668"/>
      <c r="C7" s="668"/>
      <c r="D7" s="668"/>
      <c r="E7" s="653" t="str">
        <f t="shared" si="0"/>
        <v xml:space="preserve"> </v>
      </c>
      <c r="F7" s="654"/>
      <c r="G7" s="645"/>
    </row>
    <row r="8" spans="1:7" ht="12.75" customHeight="1" x14ac:dyDescent="0.2">
      <c r="A8" s="656"/>
      <c r="B8" s="668"/>
      <c r="C8" s="668"/>
      <c r="D8" s="668"/>
      <c r="E8" s="653" t="str">
        <f t="shared" si="0"/>
        <v xml:space="preserve"> </v>
      </c>
      <c r="F8" s="654">
        <v>1400</v>
      </c>
      <c r="G8" s="645"/>
    </row>
    <row r="9" spans="1:7" ht="12.75" customHeight="1" x14ac:dyDescent="0.2">
      <c r="A9" s="656"/>
      <c r="B9" s="668"/>
      <c r="C9" s="668"/>
      <c r="D9" s="668"/>
      <c r="E9" s="653" t="str">
        <f t="shared" si="0"/>
        <v xml:space="preserve"> </v>
      </c>
      <c r="F9" s="654"/>
      <c r="G9" s="645"/>
    </row>
    <row r="10" spans="1:7" ht="12.75" customHeight="1" x14ac:dyDescent="0.2">
      <c r="A10" s="656"/>
      <c r="B10" s="668"/>
      <c r="C10" s="668"/>
      <c r="D10" s="668"/>
      <c r="E10" s="653" t="str">
        <f t="shared" si="0"/>
        <v xml:space="preserve"> </v>
      </c>
      <c r="F10" s="654">
        <v>-324</v>
      </c>
      <c r="G10" s="645"/>
    </row>
    <row r="11" spans="1:7" ht="12.75" customHeight="1" x14ac:dyDescent="0.2">
      <c r="A11" s="656"/>
      <c r="B11" s="668"/>
      <c r="C11" s="668"/>
      <c r="D11" s="668"/>
      <c r="E11" s="653" t="str">
        <f t="shared" si="0"/>
        <v xml:space="preserve"> </v>
      </c>
      <c r="F11" s="654"/>
      <c r="G11" s="645"/>
    </row>
    <row r="12" spans="1:7" ht="12.75" customHeight="1" x14ac:dyDescent="0.2">
      <c r="A12" s="656"/>
      <c r="B12" s="668"/>
      <c r="C12" s="668"/>
      <c r="D12" s="668"/>
      <c r="E12" s="653" t="str">
        <f t="shared" si="0"/>
        <v xml:space="preserve"> </v>
      </c>
      <c r="F12" s="654"/>
      <c r="G12" s="645"/>
    </row>
    <row r="13" spans="1:7" ht="12.75" customHeight="1" thickBot="1" x14ac:dyDescent="0.25">
      <c r="A13" s="657"/>
      <c r="B13" s="675"/>
      <c r="C13" s="675"/>
      <c r="D13" s="675"/>
      <c r="E13" s="659" t="str">
        <f t="shared" si="0"/>
        <v xml:space="preserve"> </v>
      </c>
      <c r="F13" s="660"/>
      <c r="G13" s="645"/>
    </row>
    <row r="14" spans="1:7" ht="12.75" customHeight="1" x14ac:dyDescent="0.2">
      <c r="A14" s="661"/>
    </row>
    <row r="15" spans="1:7" ht="12.75" customHeight="1" thickBot="1" x14ac:dyDescent="0.25">
      <c r="A15" s="661"/>
    </row>
    <row r="16" spans="1:7" s="635" customFormat="1" ht="12.75" customHeight="1" x14ac:dyDescent="0.2">
      <c r="A16" s="629"/>
      <c r="B16" s="631" t="s">
        <v>450</v>
      </c>
      <c r="C16" s="631" t="s">
        <v>451</v>
      </c>
      <c r="D16" s="631" t="s">
        <v>462</v>
      </c>
      <c r="E16" s="633" t="s">
        <v>453</v>
      </c>
      <c r="F16" s="632" t="s">
        <v>454</v>
      </c>
      <c r="G16" s="634"/>
    </row>
    <row r="17" spans="1:7" s="635" customFormat="1" ht="12.75" customHeight="1" thickBot="1" x14ac:dyDescent="0.25">
      <c r="A17" s="636" t="s">
        <v>463</v>
      </c>
      <c r="B17" s="638" t="s">
        <v>456</v>
      </c>
      <c r="C17" s="638" t="s">
        <v>456</v>
      </c>
      <c r="D17" s="638" t="s">
        <v>457</v>
      </c>
      <c r="E17" s="640" t="s">
        <v>458</v>
      </c>
      <c r="F17" s="639" t="s">
        <v>388</v>
      </c>
      <c r="G17" s="634"/>
    </row>
    <row r="18" spans="1:7" ht="12.75" customHeight="1" thickBot="1" x14ac:dyDescent="0.25">
      <c r="A18" s="641" t="s">
        <v>464</v>
      </c>
      <c r="B18" s="642">
        <f>SUM(B19,B30)</f>
        <v>0</v>
      </c>
      <c r="C18" s="697">
        <f>SUM(C19,C30)</f>
        <v>0</v>
      </c>
      <c r="D18" s="697">
        <f>SUM(D19,D30)</f>
        <v>0</v>
      </c>
      <c r="E18" s="643" t="str">
        <f>IF(C18=0," ",D18/C18)</f>
        <v xml:space="preserve"> </v>
      </c>
      <c r="F18" s="644">
        <f>SUM(F19,F30)</f>
        <v>1931</v>
      </c>
      <c r="G18" s="645"/>
    </row>
    <row r="19" spans="1:7" ht="12.75" customHeight="1" x14ac:dyDescent="0.2">
      <c r="A19" s="701" t="s">
        <v>486</v>
      </c>
      <c r="B19" s="702">
        <f>SUM(B20:B27)</f>
        <v>0</v>
      </c>
      <c r="C19" s="703">
        <f>SUM(C20:C27)</f>
        <v>0</v>
      </c>
      <c r="D19" s="704">
        <f>SUM(D23:D27)</f>
        <v>0</v>
      </c>
      <c r="E19" s="705" t="str">
        <f>IF(C19=0," ",D19/C19)</f>
        <v xml:space="preserve"> </v>
      </c>
      <c r="F19" s="706">
        <f>SUM(F23:F27)</f>
        <v>1050</v>
      </c>
      <c r="G19" s="645"/>
    </row>
    <row r="20" spans="1:7" ht="12.75" customHeight="1" x14ac:dyDescent="0.2">
      <c r="A20" s="707"/>
      <c r="B20" s="699"/>
      <c r="C20" s="708"/>
      <c r="D20" s="709"/>
      <c r="E20" s="710"/>
      <c r="F20" s="677"/>
      <c r="G20" s="645"/>
    </row>
    <row r="21" spans="1:7" ht="12.75" customHeight="1" x14ac:dyDescent="0.2">
      <c r="A21" s="711"/>
      <c r="B21" s="699"/>
      <c r="C21" s="708"/>
      <c r="D21" s="709"/>
      <c r="E21" s="710"/>
      <c r="F21" s="677"/>
      <c r="G21" s="645"/>
    </row>
    <row r="22" spans="1:7" ht="12.75" customHeight="1" x14ac:dyDescent="0.2">
      <c r="A22" s="711"/>
      <c r="B22" s="699"/>
      <c r="C22" s="708"/>
      <c r="D22" s="709"/>
      <c r="E22" s="710"/>
      <c r="F22" s="677"/>
      <c r="G22" s="645"/>
    </row>
    <row r="23" spans="1:7" ht="12.75" customHeight="1" x14ac:dyDescent="0.2">
      <c r="A23" s="711"/>
      <c r="B23" s="712"/>
      <c r="C23" s="713"/>
      <c r="D23" s="654"/>
      <c r="E23" s="710"/>
      <c r="F23" s="668"/>
      <c r="G23" s="645"/>
    </row>
    <row r="24" spans="1:7" ht="12.75" customHeight="1" x14ac:dyDescent="0.2">
      <c r="A24" s="711"/>
      <c r="B24" s="712"/>
      <c r="C24" s="713"/>
      <c r="D24" s="654"/>
      <c r="E24" s="710"/>
      <c r="F24" s="668"/>
      <c r="G24" s="645"/>
    </row>
    <row r="25" spans="1:7" ht="12.75" customHeight="1" x14ac:dyDescent="0.2">
      <c r="A25" s="711"/>
      <c r="B25" s="712"/>
      <c r="C25" s="713"/>
      <c r="D25" s="654"/>
      <c r="E25" s="710" t="str">
        <f>IF(C25=0," ",D25/C25)</f>
        <v xml:space="preserve"> </v>
      </c>
      <c r="F25" s="668">
        <v>750</v>
      </c>
      <c r="G25" s="645"/>
    </row>
    <row r="26" spans="1:7" ht="12.75" customHeight="1" x14ac:dyDescent="0.2">
      <c r="A26" s="711"/>
      <c r="B26" s="712"/>
      <c r="C26" s="713"/>
      <c r="D26" s="654"/>
      <c r="E26" s="710"/>
      <c r="F26" s="668"/>
      <c r="G26" s="645"/>
    </row>
    <row r="27" spans="1:7" ht="12.75" customHeight="1" x14ac:dyDescent="0.2">
      <c r="A27" s="711"/>
      <c r="B27" s="712"/>
      <c r="C27" s="713"/>
      <c r="D27" s="654"/>
      <c r="E27" s="710" t="str">
        <f>IF(C27=0," ",D27/C27)</f>
        <v xml:space="preserve"> </v>
      </c>
      <c r="F27" s="668">
        <v>300</v>
      </c>
      <c r="G27" s="645"/>
    </row>
    <row r="28" spans="1:7" ht="12.75" customHeight="1" x14ac:dyDescent="0.2">
      <c r="A28" s="711"/>
      <c r="B28" s="712"/>
      <c r="C28" s="713"/>
      <c r="D28" s="654"/>
      <c r="E28" s="710"/>
      <c r="F28" s="714"/>
      <c r="G28" s="645"/>
    </row>
    <row r="29" spans="1:7" ht="12.75" customHeight="1" x14ac:dyDescent="0.2">
      <c r="A29" s="711"/>
      <c r="B29" s="712"/>
      <c r="C29" s="713"/>
      <c r="D29" s="654"/>
      <c r="E29" s="710"/>
      <c r="F29" s="714"/>
      <c r="G29" s="645"/>
    </row>
    <row r="30" spans="1:7" ht="12.75" customHeight="1" x14ac:dyDescent="0.2">
      <c r="A30" s="715" t="s">
        <v>487</v>
      </c>
      <c r="B30" s="716">
        <f>SUM(B31:B41)</f>
        <v>0</v>
      </c>
      <c r="C30" s="717">
        <f>SUM(C31:C41)</f>
        <v>0</v>
      </c>
      <c r="D30" s="718">
        <f>SUM(D32:D41)</f>
        <v>0</v>
      </c>
      <c r="E30" s="719" t="str">
        <f>IF(C30=0," ",D30/C30)</f>
        <v xml:space="preserve"> </v>
      </c>
      <c r="F30" s="718">
        <f>SUM(F32:F41)</f>
        <v>881</v>
      </c>
      <c r="G30" s="645"/>
    </row>
    <row r="31" spans="1:7" ht="12.75" customHeight="1" x14ac:dyDescent="0.2">
      <c r="A31" s="707"/>
      <c r="B31" s="699"/>
      <c r="C31" s="708"/>
      <c r="D31" s="709"/>
      <c r="E31" s="710"/>
      <c r="F31" s="677"/>
      <c r="G31" s="645"/>
    </row>
    <row r="32" spans="1:7" ht="12.75" customHeight="1" x14ac:dyDescent="0.2">
      <c r="A32" s="707"/>
      <c r="B32" s="699"/>
      <c r="C32" s="713"/>
      <c r="D32" s="720"/>
      <c r="E32" s="710" t="str">
        <f>IF(C32=0," ",D32/C32)</f>
        <v xml:space="preserve"> </v>
      </c>
      <c r="F32" s="668"/>
      <c r="G32" s="645"/>
    </row>
    <row r="33" spans="1:7" ht="12.75" customHeight="1" x14ac:dyDescent="0.2">
      <c r="A33" s="711"/>
      <c r="B33" s="712"/>
      <c r="C33" s="713"/>
      <c r="D33" s="720"/>
      <c r="E33" s="710"/>
      <c r="F33" s="668"/>
      <c r="G33" s="645"/>
    </row>
    <row r="34" spans="1:7" ht="12.75" customHeight="1" x14ac:dyDescent="0.2">
      <c r="A34" s="721"/>
      <c r="B34" s="722"/>
      <c r="C34" s="713"/>
      <c r="D34" s="654"/>
      <c r="E34" s="710"/>
      <c r="F34" s="668"/>
      <c r="G34" s="645"/>
    </row>
    <row r="35" spans="1:7" ht="12.75" customHeight="1" x14ac:dyDescent="0.2">
      <c r="A35" s="721"/>
      <c r="B35" s="722"/>
      <c r="C35" s="723"/>
      <c r="D35" s="720"/>
      <c r="E35" s="710" t="str">
        <f>IF(C35=0," ",D35/C35)</f>
        <v xml:space="preserve"> </v>
      </c>
      <c r="F35" s="668">
        <v>81</v>
      </c>
      <c r="G35" s="645"/>
    </row>
    <row r="36" spans="1:7" ht="12.75" customHeight="1" x14ac:dyDescent="0.2">
      <c r="A36" s="711"/>
      <c r="B36" s="712"/>
      <c r="C36" s="723"/>
      <c r="D36" s="720"/>
      <c r="E36" s="710"/>
      <c r="F36" s="668"/>
      <c r="G36" s="645"/>
    </row>
    <row r="37" spans="1:7" ht="12.75" customHeight="1" x14ac:dyDescent="0.2">
      <c r="A37" s="707"/>
      <c r="B37" s="699"/>
      <c r="C37" s="723"/>
      <c r="D37" s="720"/>
      <c r="E37" s="710"/>
      <c r="F37" s="668"/>
      <c r="G37" s="645"/>
    </row>
    <row r="38" spans="1:7" ht="12.75" customHeight="1" x14ac:dyDescent="0.2">
      <c r="A38" s="721"/>
      <c r="B38" s="722"/>
      <c r="C38" s="723"/>
      <c r="D38" s="720"/>
      <c r="E38" s="710"/>
      <c r="F38" s="668">
        <v>550</v>
      </c>
      <c r="G38" s="645"/>
    </row>
    <row r="39" spans="1:7" ht="12.75" customHeight="1" x14ac:dyDescent="0.2">
      <c r="A39" s="721"/>
      <c r="B39" s="722"/>
      <c r="C39" s="723"/>
      <c r="D39" s="720"/>
      <c r="E39" s="710"/>
      <c r="F39" s="714"/>
      <c r="G39" s="645"/>
    </row>
    <row r="40" spans="1:7" ht="12.75" customHeight="1" x14ac:dyDescent="0.2">
      <c r="A40" s="721"/>
      <c r="B40" s="722"/>
      <c r="C40" s="723"/>
      <c r="D40" s="720"/>
      <c r="E40" s="710" t="str">
        <f>IF(C40=0," ",D40/C40)</f>
        <v xml:space="preserve"> </v>
      </c>
      <c r="F40" s="654">
        <v>250</v>
      </c>
      <c r="G40" s="645"/>
    </row>
    <row r="41" spans="1:7" ht="12.75" customHeight="1" thickBot="1" x14ac:dyDescent="0.25">
      <c r="A41" s="724"/>
      <c r="B41" s="725"/>
      <c r="C41" s="675"/>
      <c r="D41" s="660"/>
      <c r="E41" s="710" t="str">
        <f>IF(C41=0," ",D41/C41)</f>
        <v xml:space="preserve"> </v>
      </c>
      <c r="F41" s="654"/>
      <c r="G41" s="645"/>
    </row>
    <row r="42" spans="1:7" s="680" customFormat="1" ht="6" customHeight="1" thickBot="1" x14ac:dyDescent="0.25">
      <c r="A42" s="726"/>
      <c r="B42" s="727"/>
      <c r="C42" s="728"/>
      <c r="D42" s="728"/>
      <c r="E42" s="678"/>
      <c r="F42" s="679"/>
    </row>
    <row r="43" spans="1:7" ht="12.75" customHeight="1" thickBot="1" x14ac:dyDescent="0.25">
      <c r="A43" s="641" t="s">
        <v>475</v>
      </c>
      <c r="B43" s="729">
        <f>B5-B18</f>
        <v>5411</v>
      </c>
      <c r="C43" s="681">
        <f>C5-C18</f>
        <v>5411</v>
      </c>
      <c r="D43" s="681"/>
      <c r="E43" s="682">
        <f t="shared" ref="E43:E49" si="1">IF(C43=0," ",D43/C43)</f>
        <v>0</v>
      </c>
      <c r="F43" s="683"/>
      <c r="G43" s="645"/>
    </row>
    <row r="44" spans="1:7" ht="12.75" customHeight="1" thickBot="1" x14ac:dyDescent="0.25">
      <c r="A44" s="684" t="s">
        <v>476</v>
      </c>
      <c r="B44" s="685"/>
      <c r="C44" s="685"/>
      <c r="D44" s="685">
        <f>D5-D18</f>
        <v>5411</v>
      </c>
      <c r="E44" s="686" t="str">
        <f t="shared" si="1"/>
        <v xml:space="preserve"> </v>
      </c>
      <c r="F44" s="687">
        <f>F5-F18</f>
        <v>4826</v>
      </c>
      <c r="G44" s="645"/>
    </row>
    <row r="45" spans="1:7" s="680" customFormat="1" ht="12.75" customHeight="1" x14ac:dyDescent="0.2">
      <c r="A45" s="676"/>
      <c r="B45" s="677"/>
      <c r="C45" s="677"/>
      <c r="D45" s="677"/>
      <c r="E45" s="678"/>
      <c r="F45" s="677"/>
    </row>
    <row r="46" spans="1:7" ht="12.75" hidden="1" customHeight="1" x14ac:dyDescent="0.2">
      <c r="A46" s="688" t="s">
        <v>477</v>
      </c>
      <c r="B46" s="689"/>
      <c r="C46" s="689"/>
      <c r="D46" s="689">
        <v>6145</v>
      </c>
      <c r="E46" s="690" t="str">
        <f t="shared" si="1"/>
        <v xml:space="preserve"> </v>
      </c>
      <c r="F46" s="691"/>
      <c r="G46" s="645"/>
    </row>
    <row r="47" spans="1:7" ht="12.75" hidden="1" customHeight="1" x14ac:dyDescent="0.2">
      <c r="A47" s="692" t="s">
        <v>478</v>
      </c>
      <c r="B47" s="693"/>
      <c r="C47" s="693"/>
      <c r="D47" s="693"/>
      <c r="E47" s="694" t="str">
        <f t="shared" si="1"/>
        <v xml:space="preserve"> </v>
      </c>
      <c r="F47" s="695"/>
      <c r="G47" s="645"/>
    </row>
    <row r="48" spans="1:7" ht="12.75" hidden="1" customHeight="1" x14ac:dyDescent="0.2">
      <c r="A48" s="692" t="s">
        <v>479</v>
      </c>
      <c r="B48" s="693"/>
      <c r="C48" s="693"/>
      <c r="D48" s="693">
        <v>-13</v>
      </c>
      <c r="E48" s="694" t="str">
        <f t="shared" si="1"/>
        <v xml:space="preserve"> </v>
      </c>
      <c r="F48" s="695"/>
      <c r="G48" s="645"/>
    </row>
    <row r="49" spans="1:7" ht="12.75" hidden="1" customHeight="1" x14ac:dyDescent="0.2">
      <c r="A49" s="684" t="s">
        <v>480</v>
      </c>
      <c r="B49" s="675"/>
      <c r="C49" s="675"/>
      <c r="D49" s="675"/>
      <c r="E49" s="659" t="str">
        <f t="shared" si="1"/>
        <v xml:space="preserve"> </v>
      </c>
      <c r="F49" s="660"/>
      <c r="G49" s="645"/>
    </row>
  </sheetData>
  <pageMargins left="0.78740157480314965" right="0.78740157480314965" top="0.98425196850393704" bottom="0.98425196850393704" header="0.51181102362204722" footer="0.51181102362204722"/>
  <pageSetup paperSize="9" firstPageNumber="21" orientation="portrait" useFirstPageNumber="1" r:id="rId1"/>
  <headerFooter alignWithMargins="0">
    <oddFooter>&amp;C22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N12" sqref="N12"/>
    </sheetView>
  </sheetViews>
  <sheetFormatPr defaultRowHeight="15" x14ac:dyDescent="0.25"/>
  <cols>
    <col min="1" max="1" width="10.7109375" style="736" customWidth="1"/>
    <col min="2" max="2" width="7.85546875" style="736" customWidth="1"/>
    <col min="3" max="3" width="7.7109375" style="736" customWidth="1"/>
    <col min="4" max="4" width="7.5703125" style="736" customWidth="1"/>
    <col min="5" max="5" width="7.42578125" style="736" customWidth="1"/>
    <col min="6" max="6" width="2.42578125" style="736" customWidth="1"/>
    <col min="7" max="7" width="9.140625" style="736"/>
    <col min="8" max="8" width="7.42578125" style="736" customWidth="1"/>
    <col min="9" max="9" width="6.85546875" style="736" customWidth="1"/>
    <col min="10" max="11" width="8" style="736" customWidth="1"/>
    <col min="12" max="256" width="9.140625" style="736"/>
    <col min="257" max="257" width="10.7109375" style="736" customWidth="1"/>
    <col min="258" max="258" width="7.85546875" style="736" customWidth="1"/>
    <col min="259" max="259" width="7.7109375" style="736" customWidth="1"/>
    <col min="260" max="260" width="7.5703125" style="736" customWidth="1"/>
    <col min="261" max="261" width="7.42578125" style="736" customWidth="1"/>
    <col min="262" max="262" width="2.42578125" style="736" customWidth="1"/>
    <col min="263" max="263" width="9.140625" style="736"/>
    <col min="264" max="264" width="7.42578125" style="736" customWidth="1"/>
    <col min="265" max="265" width="6.85546875" style="736" customWidth="1"/>
    <col min="266" max="267" width="8" style="736" customWidth="1"/>
    <col min="268" max="512" width="9.140625" style="736"/>
    <col min="513" max="513" width="10.7109375" style="736" customWidth="1"/>
    <col min="514" max="514" width="7.85546875" style="736" customWidth="1"/>
    <col min="515" max="515" width="7.7109375" style="736" customWidth="1"/>
    <col min="516" max="516" width="7.5703125" style="736" customWidth="1"/>
    <col min="517" max="517" width="7.42578125" style="736" customWidth="1"/>
    <col min="518" max="518" width="2.42578125" style="736" customWidth="1"/>
    <col min="519" max="519" width="9.140625" style="736"/>
    <col min="520" max="520" width="7.42578125" style="736" customWidth="1"/>
    <col min="521" max="521" width="6.85546875" style="736" customWidth="1"/>
    <col min="522" max="523" width="8" style="736" customWidth="1"/>
    <col min="524" max="768" width="9.140625" style="736"/>
    <col min="769" max="769" width="10.7109375" style="736" customWidth="1"/>
    <col min="770" max="770" width="7.85546875" style="736" customWidth="1"/>
    <col min="771" max="771" width="7.7109375" style="736" customWidth="1"/>
    <col min="772" max="772" width="7.5703125" style="736" customWidth="1"/>
    <col min="773" max="773" width="7.42578125" style="736" customWidth="1"/>
    <col min="774" max="774" width="2.42578125" style="736" customWidth="1"/>
    <col min="775" max="775" width="9.140625" style="736"/>
    <col min="776" max="776" width="7.42578125" style="736" customWidth="1"/>
    <col min="777" max="777" width="6.85546875" style="736" customWidth="1"/>
    <col min="778" max="779" width="8" style="736" customWidth="1"/>
    <col min="780" max="1024" width="9.140625" style="736"/>
    <col min="1025" max="1025" width="10.7109375" style="736" customWidth="1"/>
    <col min="1026" max="1026" width="7.85546875" style="736" customWidth="1"/>
    <col min="1027" max="1027" width="7.7109375" style="736" customWidth="1"/>
    <col min="1028" max="1028" width="7.5703125" style="736" customWidth="1"/>
    <col min="1029" max="1029" width="7.42578125" style="736" customWidth="1"/>
    <col min="1030" max="1030" width="2.42578125" style="736" customWidth="1"/>
    <col min="1031" max="1031" width="9.140625" style="736"/>
    <col min="1032" max="1032" width="7.42578125" style="736" customWidth="1"/>
    <col min="1033" max="1033" width="6.85546875" style="736" customWidth="1"/>
    <col min="1034" max="1035" width="8" style="736" customWidth="1"/>
    <col min="1036" max="1280" width="9.140625" style="736"/>
    <col min="1281" max="1281" width="10.7109375" style="736" customWidth="1"/>
    <col min="1282" max="1282" width="7.85546875" style="736" customWidth="1"/>
    <col min="1283" max="1283" width="7.7109375" style="736" customWidth="1"/>
    <col min="1284" max="1284" width="7.5703125" style="736" customWidth="1"/>
    <col min="1285" max="1285" width="7.42578125" style="736" customWidth="1"/>
    <col min="1286" max="1286" width="2.42578125" style="736" customWidth="1"/>
    <col min="1287" max="1287" width="9.140625" style="736"/>
    <col min="1288" max="1288" width="7.42578125" style="736" customWidth="1"/>
    <col min="1289" max="1289" width="6.85546875" style="736" customWidth="1"/>
    <col min="1290" max="1291" width="8" style="736" customWidth="1"/>
    <col min="1292" max="1536" width="9.140625" style="736"/>
    <col min="1537" max="1537" width="10.7109375" style="736" customWidth="1"/>
    <col min="1538" max="1538" width="7.85546875" style="736" customWidth="1"/>
    <col min="1539" max="1539" width="7.7109375" style="736" customWidth="1"/>
    <col min="1540" max="1540" width="7.5703125" style="736" customWidth="1"/>
    <col min="1541" max="1541" width="7.42578125" style="736" customWidth="1"/>
    <col min="1542" max="1542" width="2.42578125" style="736" customWidth="1"/>
    <col min="1543" max="1543" width="9.140625" style="736"/>
    <col min="1544" max="1544" width="7.42578125" style="736" customWidth="1"/>
    <col min="1545" max="1545" width="6.85546875" style="736" customWidth="1"/>
    <col min="1546" max="1547" width="8" style="736" customWidth="1"/>
    <col min="1548" max="1792" width="9.140625" style="736"/>
    <col min="1793" max="1793" width="10.7109375" style="736" customWidth="1"/>
    <col min="1794" max="1794" width="7.85546875" style="736" customWidth="1"/>
    <col min="1795" max="1795" width="7.7109375" style="736" customWidth="1"/>
    <col min="1796" max="1796" width="7.5703125" style="736" customWidth="1"/>
    <col min="1797" max="1797" width="7.42578125" style="736" customWidth="1"/>
    <col min="1798" max="1798" width="2.42578125" style="736" customWidth="1"/>
    <col min="1799" max="1799" width="9.140625" style="736"/>
    <col min="1800" max="1800" width="7.42578125" style="736" customWidth="1"/>
    <col min="1801" max="1801" width="6.85546875" style="736" customWidth="1"/>
    <col min="1802" max="1803" width="8" style="736" customWidth="1"/>
    <col min="1804" max="2048" width="9.140625" style="736"/>
    <col min="2049" max="2049" width="10.7109375" style="736" customWidth="1"/>
    <col min="2050" max="2050" width="7.85546875" style="736" customWidth="1"/>
    <col min="2051" max="2051" width="7.7109375" style="736" customWidth="1"/>
    <col min="2052" max="2052" width="7.5703125" style="736" customWidth="1"/>
    <col min="2053" max="2053" width="7.42578125" style="736" customWidth="1"/>
    <col min="2054" max="2054" width="2.42578125" style="736" customWidth="1"/>
    <col min="2055" max="2055" width="9.140625" style="736"/>
    <col min="2056" max="2056" width="7.42578125" style="736" customWidth="1"/>
    <col min="2057" max="2057" width="6.85546875" style="736" customWidth="1"/>
    <col min="2058" max="2059" width="8" style="736" customWidth="1"/>
    <col min="2060" max="2304" width="9.140625" style="736"/>
    <col min="2305" max="2305" width="10.7109375" style="736" customWidth="1"/>
    <col min="2306" max="2306" width="7.85546875" style="736" customWidth="1"/>
    <col min="2307" max="2307" width="7.7109375" style="736" customWidth="1"/>
    <col min="2308" max="2308" width="7.5703125" style="736" customWidth="1"/>
    <col min="2309" max="2309" width="7.42578125" style="736" customWidth="1"/>
    <col min="2310" max="2310" width="2.42578125" style="736" customWidth="1"/>
    <col min="2311" max="2311" width="9.140625" style="736"/>
    <col min="2312" max="2312" width="7.42578125" style="736" customWidth="1"/>
    <col min="2313" max="2313" width="6.85546875" style="736" customWidth="1"/>
    <col min="2314" max="2315" width="8" style="736" customWidth="1"/>
    <col min="2316" max="2560" width="9.140625" style="736"/>
    <col min="2561" max="2561" width="10.7109375" style="736" customWidth="1"/>
    <col min="2562" max="2562" width="7.85546875" style="736" customWidth="1"/>
    <col min="2563" max="2563" width="7.7109375" style="736" customWidth="1"/>
    <col min="2564" max="2564" width="7.5703125" style="736" customWidth="1"/>
    <col min="2565" max="2565" width="7.42578125" style="736" customWidth="1"/>
    <col min="2566" max="2566" width="2.42578125" style="736" customWidth="1"/>
    <col min="2567" max="2567" width="9.140625" style="736"/>
    <col min="2568" max="2568" width="7.42578125" style="736" customWidth="1"/>
    <col min="2569" max="2569" width="6.85546875" style="736" customWidth="1"/>
    <col min="2570" max="2571" width="8" style="736" customWidth="1"/>
    <col min="2572" max="2816" width="9.140625" style="736"/>
    <col min="2817" max="2817" width="10.7109375" style="736" customWidth="1"/>
    <col min="2818" max="2818" width="7.85546875" style="736" customWidth="1"/>
    <col min="2819" max="2819" width="7.7109375" style="736" customWidth="1"/>
    <col min="2820" max="2820" width="7.5703125" style="736" customWidth="1"/>
    <col min="2821" max="2821" width="7.42578125" style="736" customWidth="1"/>
    <col min="2822" max="2822" width="2.42578125" style="736" customWidth="1"/>
    <col min="2823" max="2823" width="9.140625" style="736"/>
    <col min="2824" max="2824" width="7.42578125" style="736" customWidth="1"/>
    <col min="2825" max="2825" width="6.85546875" style="736" customWidth="1"/>
    <col min="2826" max="2827" width="8" style="736" customWidth="1"/>
    <col min="2828" max="3072" width="9.140625" style="736"/>
    <col min="3073" max="3073" width="10.7109375" style="736" customWidth="1"/>
    <col min="3074" max="3074" width="7.85546875" style="736" customWidth="1"/>
    <col min="3075" max="3075" width="7.7109375" style="736" customWidth="1"/>
    <col min="3076" max="3076" width="7.5703125" style="736" customWidth="1"/>
    <col min="3077" max="3077" width="7.42578125" style="736" customWidth="1"/>
    <col min="3078" max="3078" width="2.42578125" style="736" customWidth="1"/>
    <col min="3079" max="3079" width="9.140625" style="736"/>
    <col min="3080" max="3080" width="7.42578125" style="736" customWidth="1"/>
    <col min="3081" max="3081" width="6.85546875" style="736" customWidth="1"/>
    <col min="3082" max="3083" width="8" style="736" customWidth="1"/>
    <col min="3084" max="3328" width="9.140625" style="736"/>
    <col min="3329" max="3329" width="10.7109375" style="736" customWidth="1"/>
    <col min="3330" max="3330" width="7.85546875" style="736" customWidth="1"/>
    <col min="3331" max="3331" width="7.7109375" style="736" customWidth="1"/>
    <col min="3332" max="3332" width="7.5703125" style="736" customWidth="1"/>
    <col min="3333" max="3333" width="7.42578125" style="736" customWidth="1"/>
    <col min="3334" max="3334" width="2.42578125" style="736" customWidth="1"/>
    <col min="3335" max="3335" width="9.140625" style="736"/>
    <col min="3336" max="3336" width="7.42578125" style="736" customWidth="1"/>
    <col min="3337" max="3337" width="6.85546875" style="736" customWidth="1"/>
    <col min="3338" max="3339" width="8" style="736" customWidth="1"/>
    <col min="3340" max="3584" width="9.140625" style="736"/>
    <col min="3585" max="3585" width="10.7109375" style="736" customWidth="1"/>
    <col min="3586" max="3586" width="7.85546875" style="736" customWidth="1"/>
    <col min="3587" max="3587" width="7.7109375" style="736" customWidth="1"/>
    <col min="3588" max="3588" width="7.5703125" style="736" customWidth="1"/>
    <col min="3589" max="3589" width="7.42578125" style="736" customWidth="1"/>
    <col min="3590" max="3590" width="2.42578125" style="736" customWidth="1"/>
    <col min="3591" max="3591" width="9.140625" style="736"/>
    <col min="3592" max="3592" width="7.42578125" style="736" customWidth="1"/>
    <col min="3593" max="3593" width="6.85546875" style="736" customWidth="1"/>
    <col min="3594" max="3595" width="8" style="736" customWidth="1"/>
    <col min="3596" max="3840" width="9.140625" style="736"/>
    <col min="3841" max="3841" width="10.7109375" style="736" customWidth="1"/>
    <col min="3842" max="3842" width="7.85546875" style="736" customWidth="1"/>
    <col min="3843" max="3843" width="7.7109375" style="736" customWidth="1"/>
    <col min="3844" max="3844" width="7.5703125" style="736" customWidth="1"/>
    <col min="3845" max="3845" width="7.42578125" style="736" customWidth="1"/>
    <col min="3846" max="3846" width="2.42578125" style="736" customWidth="1"/>
    <col min="3847" max="3847" width="9.140625" style="736"/>
    <col min="3848" max="3848" width="7.42578125" style="736" customWidth="1"/>
    <col min="3849" max="3849" width="6.85546875" style="736" customWidth="1"/>
    <col min="3850" max="3851" width="8" style="736" customWidth="1"/>
    <col min="3852" max="4096" width="9.140625" style="736"/>
    <col min="4097" max="4097" width="10.7109375" style="736" customWidth="1"/>
    <col min="4098" max="4098" width="7.85546875" style="736" customWidth="1"/>
    <col min="4099" max="4099" width="7.7109375" style="736" customWidth="1"/>
    <col min="4100" max="4100" width="7.5703125" style="736" customWidth="1"/>
    <col min="4101" max="4101" width="7.42578125" style="736" customWidth="1"/>
    <col min="4102" max="4102" width="2.42578125" style="736" customWidth="1"/>
    <col min="4103" max="4103" width="9.140625" style="736"/>
    <col min="4104" max="4104" width="7.42578125" style="736" customWidth="1"/>
    <col min="4105" max="4105" width="6.85546875" style="736" customWidth="1"/>
    <col min="4106" max="4107" width="8" style="736" customWidth="1"/>
    <col min="4108" max="4352" width="9.140625" style="736"/>
    <col min="4353" max="4353" width="10.7109375" style="736" customWidth="1"/>
    <col min="4354" max="4354" width="7.85546875" style="736" customWidth="1"/>
    <col min="4355" max="4355" width="7.7109375" style="736" customWidth="1"/>
    <col min="4356" max="4356" width="7.5703125" style="736" customWidth="1"/>
    <col min="4357" max="4357" width="7.42578125" style="736" customWidth="1"/>
    <col min="4358" max="4358" width="2.42578125" style="736" customWidth="1"/>
    <col min="4359" max="4359" width="9.140625" style="736"/>
    <col min="4360" max="4360" width="7.42578125" style="736" customWidth="1"/>
    <col min="4361" max="4361" width="6.85546875" style="736" customWidth="1"/>
    <col min="4362" max="4363" width="8" style="736" customWidth="1"/>
    <col min="4364" max="4608" width="9.140625" style="736"/>
    <col min="4609" max="4609" width="10.7109375" style="736" customWidth="1"/>
    <col min="4610" max="4610" width="7.85546875" style="736" customWidth="1"/>
    <col min="4611" max="4611" width="7.7109375" style="736" customWidth="1"/>
    <col min="4612" max="4612" width="7.5703125" style="736" customWidth="1"/>
    <col min="4613" max="4613" width="7.42578125" style="736" customWidth="1"/>
    <col min="4614" max="4614" width="2.42578125" style="736" customWidth="1"/>
    <col min="4615" max="4615" width="9.140625" style="736"/>
    <col min="4616" max="4616" width="7.42578125" style="736" customWidth="1"/>
    <col min="4617" max="4617" width="6.85546875" style="736" customWidth="1"/>
    <col min="4618" max="4619" width="8" style="736" customWidth="1"/>
    <col min="4620" max="4864" width="9.140625" style="736"/>
    <col min="4865" max="4865" width="10.7109375" style="736" customWidth="1"/>
    <col min="4866" max="4866" width="7.85546875" style="736" customWidth="1"/>
    <col min="4867" max="4867" width="7.7109375" style="736" customWidth="1"/>
    <col min="4868" max="4868" width="7.5703125" style="736" customWidth="1"/>
    <col min="4869" max="4869" width="7.42578125" style="736" customWidth="1"/>
    <col min="4870" max="4870" width="2.42578125" style="736" customWidth="1"/>
    <col min="4871" max="4871" width="9.140625" style="736"/>
    <col min="4872" max="4872" width="7.42578125" style="736" customWidth="1"/>
    <col min="4873" max="4873" width="6.85546875" style="736" customWidth="1"/>
    <col min="4874" max="4875" width="8" style="736" customWidth="1"/>
    <col min="4876" max="5120" width="9.140625" style="736"/>
    <col min="5121" max="5121" width="10.7109375" style="736" customWidth="1"/>
    <col min="5122" max="5122" width="7.85546875" style="736" customWidth="1"/>
    <col min="5123" max="5123" width="7.7109375" style="736" customWidth="1"/>
    <col min="5124" max="5124" width="7.5703125" style="736" customWidth="1"/>
    <col min="5125" max="5125" width="7.42578125" style="736" customWidth="1"/>
    <col min="5126" max="5126" width="2.42578125" style="736" customWidth="1"/>
    <col min="5127" max="5127" width="9.140625" style="736"/>
    <col min="5128" max="5128" width="7.42578125" style="736" customWidth="1"/>
    <col min="5129" max="5129" width="6.85546875" style="736" customWidth="1"/>
    <col min="5130" max="5131" width="8" style="736" customWidth="1"/>
    <col min="5132" max="5376" width="9.140625" style="736"/>
    <col min="5377" max="5377" width="10.7109375" style="736" customWidth="1"/>
    <col min="5378" max="5378" width="7.85546875" style="736" customWidth="1"/>
    <col min="5379" max="5379" width="7.7109375" style="736" customWidth="1"/>
    <col min="5380" max="5380" width="7.5703125" style="736" customWidth="1"/>
    <col min="5381" max="5381" width="7.42578125" style="736" customWidth="1"/>
    <col min="5382" max="5382" width="2.42578125" style="736" customWidth="1"/>
    <col min="5383" max="5383" width="9.140625" style="736"/>
    <col min="5384" max="5384" width="7.42578125" style="736" customWidth="1"/>
    <col min="5385" max="5385" width="6.85546875" style="736" customWidth="1"/>
    <col min="5386" max="5387" width="8" style="736" customWidth="1"/>
    <col min="5388" max="5632" width="9.140625" style="736"/>
    <col min="5633" max="5633" width="10.7109375" style="736" customWidth="1"/>
    <col min="5634" max="5634" width="7.85546875" style="736" customWidth="1"/>
    <col min="5635" max="5635" width="7.7109375" style="736" customWidth="1"/>
    <col min="5636" max="5636" width="7.5703125" style="736" customWidth="1"/>
    <col min="5637" max="5637" width="7.42578125" style="736" customWidth="1"/>
    <col min="5638" max="5638" width="2.42578125" style="736" customWidth="1"/>
    <col min="5639" max="5639" width="9.140625" style="736"/>
    <col min="5640" max="5640" width="7.42578125" style="736" customWidth="1"/>
    <col min="5641" max="5641" width="6.85546875" style="736" customWidth="1"/>
    <col min="5642" max="5643" width="8" style="736" customWidth="1"/>
    <col min="5644" max="5888" width="9.140625" style="736"/>
    <col min="5889" max="5889" width="10.7109375" style="736" customWidth="1"/>
    <col min="5890" max="5890" width="7.85546875" style="736" customWidth="1"/>
    <col min="5891" max="5891" width="7.7109375" style="736" customWidth="1"/>
    <col min="5892" max="5892" width="7.5703125" style="736" customWidth="1"/>
    <col min="5893" max="5893" width="7.42578125" style="736" customWidth="1"/>
    <col min="5894" max="5894" width="2.42578125" style="736" customWidth="1"/>
    <col min="5895" max="5895" width="9.140625" style="736"/>
    <col min="5896" max="5896" width="7.42578125" style="736" customWidth="1"/>
    <col min="5897" max="5897" width="6.85546875" style="736" customWidth="1"/>
    <col min="5898" max="5899" width="8" style="736" customWidth="1"/>
    <col min="5900" max="6144" width="9.140625" style="736"/>
    <col min="6145" max="6145" width="10.7109375" style="736" customWidth="1"/>
    <col min="6146" max="6146" width="7.85546875" style="736" customWidth="1"/>
    <col min="6147" max="6147" width="7.7109375" style="736" customWidth="1"/>
    <col min="6148" max="6148" width="7.5703125" style="736" customWidth="1"/>
    <col min="6149" max="6149" width="7.42578125" style="736" customWidth="1"/>
    <col min="6150" max="6150" width="2.42578125" style="736" customWidth="1"/>
    <col min="6151" max="6151" width="9.140625" style="736"/>
    <col min="6152" max="6152" width="7.42578125" style="736" customWidth="1"/>
    <col min="6153" max="6153" width="6.85546875" style="736" customWidth="1"/>
    <col min="6154" max="6155" width="8" style="736" customWidth="1"/>
    <col min="6156" max="6400" width="9.140625" style="736"/>
    <col min="6401" max="6401" width="10.7109375" style="736" customWidth="1"/>
    <col min="6402" max="6402" width="7.85546875" style="736" customWidth="1"/>
    <col min="6403" max="6403" width="7.7109375" style="736" customWidth="1"/>
    <col min="6404" max="6404" width="7.5703125" style="736" customWidth="1"/>
    <col min="6405" max="6405" width="7.42578125" style="736" customWidth="1"/>
    <col min="6406" max="6406" width="2.42578125" style="736" customWidth="1"/>
    <col min="6407" max="6407" width="9.140625" style="736"/>
    <col min="6408" max="6408" width="7.42578125" style="736" customWidth="1"/>
    <col min="6409" max="6409" width="6.85546875" style="736" customWidth="1"/>
    <col min="6410" max="6411" width="8" style="736" customWidth="1"/>
    <col min="6412" max="6656" width="9.140625" style="736"/>
    <col min="6657" max="6657" width="10.7109375" style="736" customWidth="1"/>
    <col min="6658" max="6658" width="7.85546875" style="736" customWidth="1"/>
    <col min="6659" max="6659" width="7.7109375" style="736" customWidth="1"/>
    <col min="6660" max="6660" width="7.5703125" style="736" customWidth="1"/>
    <col min="6661" max="6661" width="7.42578125" style="736" customWidth="1"/>
    <col min="6662" max="6662" width="2.42578125" style="736" customWidth="1"/>
    <col min="6663" max="6663" width="9.140625" style="736"/>
    <col min="6664" max="6664" width="7.42578125" style="736" customWidth="1"/>
    <col min="6665" max="6665" width="6.85546875" style="736" customWidth="1"/>
    <col min="6666" max="6667" width="8" style="736" customWidth="1"/>
    <col min="6668" max="6912" width="9.140625" style="736"/>
    <col min="6913" max="6913" width="10.7109375" style="736" customWidth="1"/>
    <col min="6914" max="6914" width="7.85546875" style="736" customWidth="1"/>
    <col min="6915" max="6915" width="7.7109375" style="736" customWidth="1"/>
    <col min="6916" max="6916" width="7.5703125" style="736" customWidth="1"/>
    <col min="6917" max="6917" width="7.42578125" style="736" customWidth="1"/>
    <col min="6918" max="6918" width="2.42578125" style="736" customWidth="1"/>
    <col min="6919" max="6919" width="9.140625" style="736"/>
    <col min="6920" max="6920" width="7.42578125" style="736" customWidth="1"/>
    <col min="6921" max="6921" width="6.85546875" style="736" customWidth="1"/>
    <col min="6922" max="6923" width="8" style="736" customWidth="1"/>
    <col min="6924" max="7168" width="9.140625" style="736"/>
    <col min="7169" max="7169" width="10.7109375" style="736" customWidth="1"/>
    <col min="7170" max="7170" width="7.85546875" style="736" customWidth="1"/>
    <col min="7171" max="7171" width="7.7109375" style="736" customWidth="1"/>
    <col min="7172" max="7172" width="7.5703125" style="736" customWidth="1"/>
    <col min="7173" max="7173" width="7.42578125" style="736" customWidth="1"/>
    <col min="7174" max="7174" width="2.42578125" style="736" customWidth="1"/>
    <col min="7175" max="7175" width="9.140625" style="736"/>
    <col min="7176" max="7176" width="7.42578125" style="736" customWidth="1"/>
    <col min="7177" max="7177" width="6.85546875" style="736" customWidth="1"/>
    <col min="7178" max="7179" width="8" style="736" customWidth="1"/>
    <col min="7180" max="7424" width="9.140625" style="736"/>
    <col min="7425" max="7425" width="10.7109375" style="736" customWidth="1"/>
    <col min="7426" max="7426" width="7.85546875" style="736" customWidth="1"/>
    <col min="7427" max="7427" width="7.7109375" style="736" customWidth="1"/>
    <col min="7428" max="7428" width="7.5703125" style="736" customWidth="1"/>
    <col min="7429" max="7429" width="7.42578125" style="736" customWidth="1"/>
    <col min="7430" max="7430" width="2.42578125" style="736" customWidth="1"/>
    <col min="7431" max="7431" width="9.140625" style="736"/>
    <col min="7432" max="7432" width="7.42578125" style="736" customWidth="1"/>
    <col min="7433" max="7433" width="6.85546875" style="736" customWidth="1"/>
    <col min="7434" max="7435" width="8" style="736" customWidth="1"/>
    <col min="7436" max="7680" width="9.140625" style="736"/>
    <col min="7681" max="7681" width="10.7109375" style="736" customWidth="1"/>
    <col min="7682" max="7682" width="7.85546875" style="736" customWidth="1"/>
    <col min="7683" max="7683" width="7.7109375" style="736" customWidth="1"/>
    <col min="7684" max="7684" width="7.5703125" style="736" customWidth="1"/>
    <col min="7685" max="7685" width="7.42578125" style="736" customWidth="1"/>
    <col min="7686" max="7686" width="2.42578125" style="736" customWidth="1"/>
    <col min="7687" max="7687" width="9.140625" style="736"/>
    <col min="7688" max="7688" width="7.42578125" style="736" customWidth="1"/>
    <col min="7689" max="7689" width="6.85546875" style="736" customWidth="1"/>
    <col min="7690" max="7691" width="8" style="736" customWidth="1"/>
    <col min="7692" max="7936" width="9.140625" style="736"/>
    <col min="7937" max="7937" width="10.7109375" style="736" customWidth="1"/>
    <col min="7938" max="7938" width="7.85546875" style="736" customWidth="1"/>
    <col min="7939" max="7939" width="7.7109375" style="736" customWidth="1"/>
    <col min="7940" max="7940" width="7.5703125" style="736" customWidth="1"/>
    <col min="7941" max="7941" width="7.42578125" style="736" customWidth="1"/>
    <col min="7942" max="7942" width="2.42578125" style="736" customWidth="1"/>
    <col min="7943" max="7943" width="9.140625" style="736"/>
    <col min="7944" max="7944" width="7.42578125" style="736" customWidth="1"/>
    <col min="7945" max="7945" width="6.85546875" style="736" customWidth="1"/>
    <col min="7946" max="7947" width="8" style="736" customWidth="1"/>
    <col min="7948" max="8192" width="9.140625" style="736"/>
    <col min="8193" max="8193" width="10.7109375" style="736" customWidth="1"/>
    <col min="8194" max="8194" width="7.85546875" style="736" customWidth="1"/>
    <col min="8195" max="8195" width="7.7109375" style="736" customWidth="1"/>
    <col min="8196" max="8196" width="7.5703125" style="736" customWidth="1"/>
    <col min="8197" max="8197" width="7.42578125" style="736" customWidth="1"/>
    <col min="8198" max="8198" width="2.42578125" style="736" customWidth="1"/>
    <col min="8199" max="8199" width="9.140625" style="736"/>
    <col min="8200" max="8200" width="7.42578125" style="736" customWidth="1"/>
    <col min="8201" max="8201" width="6.85546875" style="736" customWidth="1"/>
    <col min="8202" max="8203" width="8" style="736" customWidth="1"/>
    <col min="8204" max="8448" width="9.140625" style="736"/>
    <col min="8449" max="8449" width="10.7109375" style="736" customWidth="1"/>
    <col min="8450" max="8450" width="7.85546875" style="736" customWidth="1"/>
    <col min="8451" max="8451" width="7.7109375" style="736" customWidth="1"/>
    <col min="8452" max="8452" width="7.5703125" style="736" customWidth="1"/>
    <col min="8453" max="8453" width="7.42578125" style="736" customWidth="1"/>
    <col min="8454" max="8454" width="2.42578125" style="736" customWidth="1"/>
    <col min="8455" max="8455" width="9.140625" style="736"/>
    <col min="8456" max="8456" width="7.42578125" style="736" customWidth="1"/>
    <col min="8457" max="8457" width="6.85546875" style="736" customWidth="1"/>
    <col min="8458" max="8459" width="8" style="736" customWidth="1"/>
    <col min="8460" max="8704" width="9.140625" style="736"/>
    <col min="8705" max="8705" width="10.7109375" style="736" customWidth="1"/>
    <col min="8706" max="8706" width="7.85546875" style="736" customWidth="1"/>
    <col min="8707" max="8707" width="7.7109375" style="736" customWidth="1"/>
    <col min="8708" max="8708" width="7.5703125" style="736" customWidth="1"/>
    <col min="8709" max="8709" width="7.42578125" style="736" customWidth="1"/>
    <col min="8710" max="8710" width="2.42578125" style="736" customWidth="1"/>
    <col min="8711" max="8711" width="9.140625" style="736"/>
    <col min="8712" max="8712" width="7.42578125" style="736" customWidth="1"/>
    <col min="8713" max="8713" width="6.85546875" style="736" customWidth="1"/>
    <col min="8714" max="8715" width="8" style="736" customWidth="1"/>
    <col min="8716" max="8960" width="9.140625" style="736"/>
    <col min="8961" max="8961" width="10.7109375" style="736" customWidth="1"/>
    <col min="8962" max="8962" width="7.85546875" style="736" customWidth="1"/>
    <col min="8963" max="8963" width="7.7109375" style="736" customWidth="1"/>
    <col min="8964" max="8964" width="7.5703125" style="736" customWidth="1"/>
    <col min="8965" max="8965" width="7.42578125" style="736" customWidth="1"/>
    <col min="8966" max="8966" width="2.42578125" style="736" customWidth="1"/>
    <col min="8967" max="8967" width="9.140625" style="736"/>
    <col min="8968" max="8968" width="7.42578125" style="736" customWidth="1"/>
    <col min="8969" max="8969" width="6.85546875" style="736" customWidth="1"/>
    <col min="8970" max="8971" width="8" style="736" customWidth="1"/>
    <col min="8972" max="9216" width="9.140625" style="736"/>
    <col min="9217" max="9217" width="10.7109375" style="736" customWidth="1"/>
    <col min="9218" max="9218" width="7.85546875" style="736" customWidth="1"/>
    <col min="9219" max="9219" width="7.7109375" style="736" customWidth="1"/>
    <col min="9220" max="9220" width="7.5703125" style="736" customWidth="1"/>
    <col min="9221" max="9221" width="7.42578125" style="736" customWidth="1"/>
    <col min="9222" max="9222" width="2.42578125" style="736" customWidth="1"/>
    <col min="9223" max="9223" width="9.140625" style="736"/>
    <col min="9224" max="9224" width="7.42578125" style="736" customWidth="1"/>
    <col min="9225" max="9225" width="6.85546875" style="736" customWidth="1"/>
    <col min="9226" max="9227" width="8" style="736" customWidth="1"/>
    <col min="9228" max="9472" width="9.140625" style="736"/>
    <col min="9473" max="9473" width="10.7109375" style="736" customWidth="1"/>
    <col min="9474" max="9474" width="7.85546875" style="736" customWidth="1"/>
    <col min="9475" max="9475" width="7.7109375" style="736" customWidth="1"/>
    <col min="9476" max="9476" width="7.5703125" style="736" customWidth="1"/>
    <col min="9477" max="9477" width="7.42578125" style="736" customWidth="1"/>
    <col min="9478" max="9478" width="2.42578125" style="736" customWidth="1"/>
    <col min="9479" max="9479" width="9.140625" style="736"/>
    <col min="9480" max="9480" width="7.42578125" style="736" customWidth="1"/>
    <col min="9481" max="9481" width="6.85546875" style="736" customWidth="1"/>
    <col min="9482" max="9483" width="8" style="736" customWidth="1"/>
    <col min="9484" max="9728" width="9.140625" style="736"/>
    <col min="9729" max="9729" width="10.7109375" style="736" customWidth="1"/>
    <col min="9730" max="9730" width="7.85546875" style="736" customWidth="1"/>
    <col min="9731" max="9731" width="7.7109375" style="736" customWidth="1"/>
    <col min="9732" max="9732" width="7.5703125" style="736" customWidth="1"/>
    <col min="9733" max="9733" width="7.42578125" style="736" customWidth="1"/>
    <col min="9734" max="9734" width="2.42578125" style="736" customWidth="1"/>
    <col min="9735" max="9735" width="9.140625" style="736"/>
    <col min="9736" max="9736" width="7.42578125" style="736" customWidth="1"/>
    <col min="9737" max="9737" width="6.85546875" style="736" customWidth="1"/>
    <col min="9738" max="9739" width="8" style="736" customWidth="1"/>
    <col min="9740" max="9984" width="9.140625" style="736"/>
    <col min="9985" max="9985" width="10.7109375" style="736" customWidth="1"/>
    <col min="9986" max="9986" width="7.85546875" style="736" customWidth="1"/>
    <col min="9987" max="9987" width="7.7109375" style="736" customWidth="1"/>
    <col min="9988" max="9988" width="7.5703125" style="736" customWidth="1"/>
    <col min="9989" max="9989" width="7.42578125" style="736" customWidth="1"/>
    <col min="9990" max="9990" width="2.42578125" style="736" customWidth="1"/>
    <col min="9991" max="9991" width="9.140625" style="736"/>
    <col min="9992" max="9992" width="7.42578125" style="736" customWidth="1"/>
    <col min="9993" max="9993" width="6.85546875" style="736" customWidth="1"/>
    <col min="9994" max="9995" width="8" style="736" customWidth="1"/>
    <col min="9996" max="10240" width="9.140625" style="736"/>
    <col min="10241" max="10241" width="10.7109375" style="736" customWidth="1"/>
    <col min="10242" max="10242" width="7.85546875" style="736" customWidth="1"/>
    <col min="10243" max="10243" width="7.7109375" style="736" customWidth="1"/>
    <col min="10244" max="10244" width="7.5703125" style="736" customWidth="1"/>
    <col min="10245" max="10245" width="7.42578125" style="736" customWidth="1"/>
    <col min="10246" max="10246" width="2.42578125" style="736" customWidth="1"/>
    <col min="10247" max="10247" width="9.140625" style="736"/>
    <col min="10248" max="10248" width="7.42578125" style="736" customWidth="1"/>
    <col min="10249" max="10249" width="6.85546875" style="736" customWidth="1"/>
    <col min="10250" max="10251" width="8" style="736" customWidth="1"/>
    <col min="10252" max="10496" width="9.140625" style="736"/>
    <col min="10497" max="10497" width="10.7109375" style="736" customWidth="1"/>
    <col min="10498" max="10498" width="7.85546875" style="736" customWidth="1"/>
    <col min="10499" max="10499" width="7.7109375" style="736" customWidth="1"/>
    <col min="10500" max="10500" width="7.5703125" style="736" customWidth="1"/>
    <col min="10501" max="10501" width="7.42578125" style="736" customWidth="1"/>
    <col min="10502" max="10502" width="2.42578125" style="736" customWidth="1"/>
    <col min="10503" max="10503" width="9.140625" style="736"/>
    <col min="10504" max="10504" width="7.42578125" style="736" customWidth="1"/>
    <col min="10505" max="10505" width="6.85546875" style="736" customWidth="1"/>
    <col min="10506" max="10507" width="8" style="736" customWidth="1"/>
    <col min="10508" max="10752" width="9.140625" style="736"/>
    <col min="10753" max="10753" width="10.7109375" style="736" customWidth="1"/>
    <col min="10754" max="10754" width="7.85546875" style="736" customWidth="1"/>
    <col min="10755" max="10755" width="7.7109375" style="736" customWidth="1"/>
    <col min="10756" max="10756" width="7.5703125" style="736" customWidth="1"/>
    <col min="10757" max="10757" width="7.42578125" style="736" customWidth="1"/>
    <col min="10758" max="10758" width="2.42578125" style="736" customWidth="1"/>
    <col min="10759" max="10759" width="9.140625" style="736"/>
    <col min="10760" max="10760" width="7.42578125" style="736" customWidth="1"/>
    <col min="10761" max="10761" width="6.85546875" style="736" customWidth="1"/>
    <col min="10762" max="10763" width="8" style="736" customWidth="1"/>
    <col min="10764" max="11008" width="9.140625" style="736"/>
    <col min="11009" max="11009" width="10.7109375" style="736" customWidth="1"/>
    <col min="11010" max="11010" width="7.85546875" style="736" customWidth="1"/>
    <col min="11011" max="11011" width="7.7109375" style="736" customWidth="1"/>
    <col min="11012" max="11012" width="7.5703125" style="736" customWidth="1"/>
    <col min="11013" max="11013" width="7.42578125" style="736" customWidth="1"/>
    <col min="11014" max="11014" width="2.42578125" style="736" customWidth="1"/>
    <col min="11015" max="11015" width="9.140625" style="736"/>
    <col min="11016" max="11016" width="7.42578125" style="736" customWidth="1"/>
    <col min="11017" max="11017" width="6.85546875" style="736" customWidth="1"/>
    <col min="11018" max="11019" width="8" style="736" customWidth="1"/>
    <col min="11020" max="11264" width="9.140625" style="736"/>
    <col min="11265" max="11265" width="10.7109375" style="736" customWidth="1"/>
    <col min="11266" max="11266" width="7.85546875" style="736" customWidth="1"/>
    <col min="11267" max="11267" width="7.7109375" style="736" customWidth="1"/>
    <col min="11268" max="11268" width="7.5703125" style="736" customWidth="1"/>
    <col min="11269" max="11269" width="7.42578125" style="736" customWidth="1"/>
    <col min="11270" max="11270" width="2.42578125" style="736" customWidth="1"/>
    <col min="11271" max="11271" width="9.140625" style="736"/>
    <col min="11272" max="11272" width="7.42578125" style="736" customWidth="1"/>
    <col min="11273" max="11273" width="6.85546875" style="736" customWidth="1"/>
    <col min="11274" max="11275" width="8" style="736" customWidth="1"/>
    <col min="11276" max="11520" width="9.140625" style="736"/>
    <col min="11521" max="11521" width="10.7109375" style="736" customWidth="1"/>
    <col min="11522" max="11522" width="7.85546875" style="736" customWidth="1"/>
    <col min="11523" max="11523" width="7.7109375" style="736" customWidth="1"/>
    <col min="11524" max="11524" width="7.5703125" style="736" customWidth="1"/>
    <col min="11525" max="11525" width="7.42578125" style="736" customWidth="1"/>
    <col min="11526" max="11526" width="2.42578125" style="736" customWidth="1"/>
    <col min="11527" max="11527" width="9.140625" style="736"/>
    <col min="11528" max="11528" width="7.42578125" style="736" customWidth="1"/>
    <col min="11529" max="11529" width="6.85546875" style="736" customWidth="1"/>
    <col min="11530" max="11531" width="8" style="736" customWidth="1"/>
    <col min="11532" max="11776" width="9.140625" style="736"/>
    <col min="11777" max="11777" width="10.7109375" style="736" customWidth="1"/>
    <col min="11778" max="11778" width="7.85546875" style="736" customWidth="1"/>
    <col min="11779" max="11779" width="7.7109375" style="736" customWidth="1"/>
    <col min="11780" max="11780" width="7.5703125" style="736" customWidth="1"/>
    <col min="11781" max="11781" width="7.42578125" style="736" customWidth="1"/>
    <col min="11782" max="11782" width="2.42578125" style="736" customWidth="1"/>
    <col min="11783" max="11783" width="9.140625" style="736"/>
    <col min="11784" max="11784" width="7.42578125" style="736" customWidth="1"/>
    <col min="11785" max="11785" width="6.85546875" style="736" customWidth="1"/>
    <col min="11786" max="11787" width="8" style="736" customWidth="1"/>
    <col min="11788" max="12032" width="9.140625" style="736"/>
    <col min="12033" max="12033" width="10.7109375" style="736" customWidth="1"/>
    <col min="12034" max="12034" width="7.85546875" style="736" customWidth="1"/>
    <col min="12035" max="12035" width="7.7109375" style="736" customWidth="1"/>
    <col min="12036" max="12036" width="7.5703125" style="736" customWidth="1"/>
    <col min="12037" max="12037" width="7.42578125" style="736" customWidth="1"/>
    <col min="12038" max="12038" width="2.42578125" style="736" customWidth="1"/>
    <col min="12039" max="12039" width="9.140625" style="736"/>
    <col min="12040" max="12040" width="7.42578125" style="736" customWidth="1"/>
    <col min="12041" max="12041" width="6.85546875" style="736" customWidth="1"/>
    <col min="12042" max="12043" width="8" style="736" customWidth="1"/>
    <col min="12044" max="12288" width="9.140625" style="736"/>
    <col min="12289" max="12289" width="10.7109375" style="736" customWidth="1"/>
    <col min="12290" max="12290" width="7.85546875" style="736" customWidth="1"/>
    <col min="12291" max="12291" width="7.7109375" style="736" customWidth="1"/>
    <col min="12292" max="12292" width="7.5703125" style="736" customWidth="1"/>
    <col min="12293" max="12293" width="7.42578125" style="736" customWidth="1"/>
    <col min="12294" max="12294" width="2.42578125" style="736" customWidth="1"/>
    <col min="12295" max="12295" width="9.140625" style="736"/>
    <col min="12296" max="12296" width="7.42578125" style="736" customWidth="1"/>
    <col min="12297" max="12297" width="6.85546875" style="736" customWidth="1"/>
    <col min="12298" max="12299" width="8" style="736" customWidth="1"/>
    <col min="12300" max="12544" width="9.140625" style="736"/>
    <col min="12545" max="12545" width="10.7109375" style="736" customWidth="1"/>
    <col min="12546" max="12546" width="7.85546875" style="736" customWidth="1"/>
    <col min="12547" max="12547" width="7.7109375" style="736" customWidth="1"/>
    <col min="12548" max="12548" width="7.5703125" style="736" customWidth="1"/>
    <col min="12549" max="12549" width="7.42578125" style="736" customWidth="1"/>
    <col min="12550" max="12550" width="2.42578125" style="736" customWidth="1"/>
    <col min="12551" max="12551" width="9.140625" style="736"/>
    <col min="12552" max="12552" width="7.42578125" style="736" customWidth="1"/>
    <col min="12553" max="12553" width="6.85546875" style="736" customWidth="1"/>
    <col min="12554" max="12555" width="8" style="736" customWidth="1"/>
    <col min="12556" max="12800" width="9.140625" style="736"/>
    <col min="12801" max="12801" width="10.7109375" style="736" customWidth="1"/>
    <col min="12802" max="12802" width="7.85546875" style="736" customWidth="1"/>
    <col min="12803" max="12803" width="7.7109375" style="736" customWidth="1"/>
    <col min="12804" max="12804" width="7.5703125" style="736" customWidth="1"/>
    <col min="12805" max="12805" width="7.42578125" style="736" customWidth="1"/>
    <col min="12806" max="12806" width="2.42578125" style="736" customWidth="1"/>
    <col min="12807" max="12807" width="9.140625" style="736"/>
    <col min="12808" max="12808" width="7.42578125" style="736" customWidth="1"/>
    <col min="12809" max="12809" width="6.85546875" style="736" customWidth="1"/>
    <col min="12810" max="12811" width="8" style="736" customWidth="1"/>
    <col min="12812" max="13056" width="9.140625" style="736"/>
    <col min="13057" max="13057" width="10.7109375" style="736" customWidth="1"/>
    <col min="13058" max="13058" width="7.85546875" style="736" customWidth="1"/>
    <col min="13059" max="13059" width="7.7109375" style="736" customWidth="1"/>
    <col min="13060" max="13060" width="7.5703125" style="736" customWidth="1"/>
    <col min="13061" max="13061" width="7.42578125" style="736" customWidth="1"/>
    <col min="13062" max="13062" width="2.42578125" style="736" customWidth="1"/>
    <col min="13063" max="13063" width="9.140625" style="736"/>
    <col min="13064" max="13064" width="7.42578125" style="736" customWidth="1"/>
    <col min="13065" max="13065" width="6.85546875" style="736" customWidth="1"/>
    <col min="13066" max="13067" width="8" style="736" customWidth="1"/>
    <col min="13068" max="13312" width="9.140625" style="736"/>
    <col min="13313" max="13313" width="10.7109375" style="736" customWidth="1"/>
    <col min="13314" max="13314" width="7.85546875" style="736" customWidth="1"/>
    <col min="13315" max="13315" width="7.7109375" style="736" customWidth="1"/>
    <col min="13316" max="13316" width="7.5703125" style="736" customWidth="1"/>
    <col min="13317" max="13317" width="7.42578125" style="736" customWidth="1"/>
    <col min="13318" max="13318" width="2.42578125" style="736" customWidth="1"/>
    <col min="13319" max="13319" width="9.140625" style="736"/>
    <col min="13320" max="13320" width="7.42578125" style="736" customWidth="1"/>
    <col min="13321" max="13321" width="6.85546875" style="736" customWidth="1"/>
    <col min="13322" max="13323" width="8" style="736" customWidth="1"/>
    <col min="13324" max="13568" width="9.140625" style="736"/>
    <col min="13569" max="13569" width="10.7109375" style="736" customWidth="1"/>
    <col min="13570" max="13570" width="7.85546875" style="736" customWidth="1"/>
    <col min="13571" max="13571" width="7.7109375" style="736" customWidth="1"/>
    <col min="13572" max="13572" width="7.5703125" style="736" customWidth="1"/>
    <col min="13573" max="13573" width="7.42578125" style="736" customWidth="1"/>
    <col min="13574" max="13574" width="2.42578125" style="736" customWidth="1"/>
    <col min="13575" max="13575" width="9.140625" style="736"/>
    <col min="13576" max="13576" width="7.42578125" style="736" customWidth="1"/>
    <col min="13577" max="13577" width="6.85546875" style="736" customWidth="1"/>
    <col min="13578" max="13579" width="8" style="736" customWidth="1"/>
    <col min="13580" max="13824" width="9.140625" style="736"/>
    <col min="13825" max="13825" width="10.7109375" style="736" customWidth="1"/>
    <col min="13826" max="13826" width="7.85546875" style="736" customWidth="1"/>
    <col min="13827" max="13827" width="7.7109375" style="736" customWidth="1"/>
    <col min="13828" max="13828" width="7.5703125" style="736" customWidth="1"/>
    <col min="13829" max="13829" width="7.42578125" style="736" customWidth="1"/>
    <col min="13830" max="13830" width="2.42578125" style="736" customWidth="1"/>
    <col min="13831" max="13831" width="9.140625" style="736"/>
    <col min="13832" max="13832" width="7.42578125" style="736" customWidth="1"/>
    <col min="13833" max="13833" width="6.85546875" style="736" customWidth="1"/>
    <col min="13834" max="13835" width="8" style="736" customWidth="1"/>
    <col min="13836" max="14080" width="9.140625" style="736"/>
    <col min="14081" max="14081" width="10.7109375" style="736" customWidth="1"/>
    <col min="14082" max="14082" width="7.85546875" style="736" customWidth="1"/>
    <col min="14083" max="14083" width="7.7109375" style="736" customWidth="1"/>
    <col min="14084" max="14084" width="7.5703125" style="736" customWidth="1"/>
    <col min="14085" max="14085" width="7.42578125" style="736" customWidth="1"/>
    <col min="14086" max="14086" width="2.42578125" style="736" customWidth="1"/>
    <col min="14087" max="14087" width="9.140625" style="736"/>
    <col min="14088" max="14088" width="7.42578125" style="736" customWidth="1"/>
    <col min="14089" max="14089" width="6.85546875" style="736" customWidth="1"/>
    <col min="14090" max="14091" width="8" style="736" customWidth="1"/>
    <col min="14092" max="14336" width="9.140625" style="736"/>
    <col min="14337" max="14337" width="10.7109375" style="736" customWidth="1"/>
    <col min="14338" max="14338" width="7.85546875" style="736" customWidth="1"/>
    <col min="14339" max="14339" width="7.7109375" style="736" customWidth="1"/>
    <col min="14340" max="14340" width="7.5703125" style="736" customWidth="1"/>
    <col min="14341" max="14341" width="7.42578125" style="736" customWidth="1"/>
    <col min="14342" max="14342" width="2.42578125" style="736" customWidth="1"/>
    <col min="14343" max="14343" width="9.140625" style="736"/>
    <col min="14344" max="14344" width="7.42578125" style="736" customWidth="1"/>
    <col min="14345" max="14345" width="6.85546875" style="736" customWidth="1"/>
    <col min="14346" max="14347" width="8" style="736" customWidth="1"/>
    <col min="14348" max="14592" width="9.140625" style="736"/>
    <col min="14593" max="14593" width="10.7109375" style="736" customWidth="1"/>
    <col min="14594" max="14594" width="7.85546875" style="736" customWidth="1"/>
    <col min="14595" max="14595" width="7.7109375" style="736" customWidth="1"/>
    <col min="14596" max="14596" width="7.5703125" style="736" customWidth="1"/>
    <col min="14597" max="14597" width="7.42578125" style="736" customWidth="1"/>
    <col min="14598" max="14598" width="2.42578125" style="736" customWidth="1"/>
    <col min="14599" max="14599" width="9.140625" style="736"/>
    <col min="14600" max="14600" width="7.42578125" style="736" customWidth="1"/>
    <col min="14601" max="14601" width="6.85546875" style="736" customWidth="1"/>
    <col min="14602" max="14603" width="8" style="736" customWidth="1"/>
    <col min="14604" max="14848" width="9.140625" style="736"/>
    <col min="14849" max="14849" width="10.7109375" style="736" customWidth="1"/>
    <col min="14850" max="14850" width="7.85546875" style="736" customWidth="1"/>
    <col min="14851" max="14851" width="7.7109375" style="736" customWidth="1"/>
    <col min="14852" max="14852" width="7.5703125" style="736" customWidth="1"/>
    <col min="14853" max="14853" width="7.42578125" style="736" customWidth="1"/>
    <col min="14854" max="14854" width="2.42578125" style="736" customWidth="1"/>
    <col min="14855" max="14855" width="9.140625" style="736"/>
    <col min="14856" max="14856" width="7.42578125" style="736" customWidth="1"/>
    <col min="14857" max="14857" width="6.85546875" style="736" customWidth="1"/>
    <col min="14858" max="14859" width="8" style="736" customWidth="1"/>
    <col min="14860" max="15104" width="9.140625" style="736"/>
    <col min="15105" max="15105" width="10.7109375" style="736" customWidth="1"/>
    <col min="15106" max="15106" width="7.85546875" style="736" customWidth="1"/>
    <col min="15107" max="15107" width="7.7109375" style="736" customWidth="1"/>
    <col min="15108" max="15108" width="7.5703125" style="736" customWidth="1"/>
    <col min="15109" max="15109" width="7.42578125" style="736" customWidth="1"/>
    <col min="15110" max="15110" width="2.42578125" style="736" customWidth="1"/>
    <col min="15111" max="15111" width="9.140625" style="736"/>
    <col min="15112" max="15112" width="7.42578125" style="736" customWidth="1"/>
    <col min="15113" max="15113" width="6.85546875" style="736" customWidth="1"/>
    <col min="15114" max="15115" width="8" style="736" customWidth="1"/>
    <col min="15116" max="15360" width="9.140625" style="736"/>
    <col min="15361" max="15361" width="10.7109375" style="736" customWidth="1"/>
    <col min="15362" max="15362" width="7.85546875" style="736" customWidth="1"/>
    <col min="15363" max="15363" width="7.7109375" style="736" customWidth="1"/>
    <col min="15364" max="15364" width="7.5703125" style="736" customWidth="1"/>
    <col min="15365" max="15365" width="7.42578125" style="736" customWidth="1"/>
    <col min="15366" max="15366" width="2.42578125" style="736" customWidth="1"/>
    <col min="15367" max="15367" width="9.140625" style="736"/>
    <col min="15368" max="15368" width="7.42578125" style="736" customWidth="1"/>
    <col min="15369" max="15369" width="6.85546875" style="736" customWidth="1"/>
    <col min="15370" max="15371" width="8" style="736" customWidth="1"/>
    <col min="15372" max="15616" width="9.140625" style="736"/>
    <col min="15617" max="15617" width="10.7109375" style="736" customWidth="1"/>
    <col min="15618" max="15618" width="7.85546875" style="736" customWidth="1"/>
    <col min="15619" max="15619" width="7.7109375" style="736" customWidth="1"/>
    <col min="15620" max="15620" width="7.5703125" style="736" customWidth="1"/>
    <col min="15621" max="15621" width="7.42578125" style="736" customWidth="1"/>
    <col min="15622" max="15622" width="2.42578125" style="736" customWidth="1"/>
    <col min="15623" max="15623" width="9.140625" style="736"/>
    <col min="15624" max="15624" width="7.42578125" style="736" customWidth="1"/>
    <col min="15625" max="15625" width="6.85546875" style="736" customWidth="1"/>
    <col min="15626" max="15627" width="8" style="736" customWidth="1"/>
    <col min="15628" max="15872" width="9.140625" style="736"/>
    <col min="15873" max="15873" width="10.7109375" style="736" customWidth="1"/>
    <col min="15874" max="15874" width="7.85546875" style="736" customWidth="1"/>
    <col min="15875" max="15875" width="7.7109375" style="736" customWidth="1"/>
    <col min="15876" max="15876" width="7.5703125" style="736" customWidth="1"/>
    <col min="15877" max="15877" width="7.42578125" style="736" customWidth="1"/>
    <col min="15878" max="15878" width="2.42578125" style="736" customWidth="1"/>
    <col min="15879" max="15879" width="9.140625" style="736"/>
    <col min="15880" max="15880" width="7.42578125" style="736" customWidth="1"/>
    <col min="15881" max="15881" width="6.85546875" style="736" customWidth="1"/>
    <col min="15882" max="15883" width="8" style="736" customWidth="1"/>
    <col min="15884" max="16128" width="9.140625" style="736"/>
    <col min="16129" max="16129" width="10.7109375" style="736" customWidth="1"/>
    <col min="16130" max="16130" width="7.85546875" style="736" customWidth="1"/>
    <col min="16131" max="16131" width="7.7109375" style="736" customWidth="1"/>
    <col min="16132" max="16132" width="7.5703125" style="736" customWidth="1"/>
    <col min="16133" max="16133" width="7.42578125" style="736" customWidth="1"/>
    <col min="16134" max="16134" width="2.42578125" style="736" customWidth="1"/>
    <col min="16135" max="16135" width="9.140625" style="736"/>
    <col min="16136" max="16136" width="7.42578125" style="736" customWidth="1"/>
    <col min="16137" max="16137" width="6.85546875" style="736" customWidth="1"/>
    <col min="16138" max="16139" width="8" style="736" customWidth="1"/>
    <col min="16140" max="16384" width="9.140625" style="736"/>
  </cols>
  <sheetData>
    <row r="1" spans="1:11" ht="15.75" x14ac:dyDescent="0.25">
      <c r="A1" s="730"/>
      <c r="B1" s="731" t="s">
        <v>488</v>
      </c>
      <c r="C1" s="732"/>
      <c r="D1" s="733"/>
      <c r="E1" s="733"/>
      <c r="F1" s="733"/>
      <c r="G1" s="733"/>
      <c r="H1" s="733"/>
      <c r="I1" s="734"/>
      <c r="J1" s="735"/>
      <c r="K1" s="735"/>
    </row>
    <row r="2" spans="1:11" ht="15.75" thickBot="1" x14ac:dyDescent="0.3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</row>
    <row r="3" spans="1:11" ht="15.75" thickBot="1" x14ac:dyDescent="0.3">
      <c r="A3" s="737"/>
      <c r="B3" s="738"/>
      <c r="C3" s="739" t="s">
        <v>489</v>
      </c>
      <c r="D3" s="739"/>
      <c r="E3" s="739"/>
      <c r="F3" s="740"/>
      <c r="G3" s="741" t="s">
        <v>490</v>
      </c>
      <c r="H3" s="742" t="s">
        <v>491</v>
      </c>
      <c r="I3" s="743"/>
      <c r="J3" s="743"/>
      <c r="K3" s="744"/>
    </row>
    <row r="4" spans="1:11" ht="15.75" thickBot="1" x14ac:dyDescent="0.3">
      <c r="A4" s="737" t="s">
        <v>492</v>
      </c>
      <c r="B4" s="738" t="s">
        <v>493</v>
      </c>
      <c r="C4" s="745" t="s">
        <v>494</v>
      </c>
      <c r="D4" s="746" t="s">
        <v>495</v>
      </c>
      <c r="E4" s="747" t="s">
        <v>496</v>
      </c>
      <c r="F4" s="747"/>
      <c r="G4" s="747"/>
      <c r="H4" s="745" t="s">
        <v>494</v>
      </c>
      <c r="I4" s="746" t="s">
        <v>0</v>
      </c>
      <c r="J4" s="747" t="s">
        <v>496</v>
      </c>
      <c r="K4" s="748"/>
    </row>
    <row r="5" spans="1:11" x14ac:dyDescent="0.25">
      <c r="A5" s="749" t="s">
        <v>497</v>
      </c>
      <c r="B5" s="750" t="s">
        <v>498</v>
      </c>
      <c r="C5" s="751"/>
      <c r="D5" s="752"/>
      <c r="E5" s="753"/>
      <c r="F5" s="754"/>
      <c r="G5" s="755"/>
      <c r="H5" s="756">
        <v>2212</v>
      </c>
      <c r="I5" s="752">
        <v>6121</v>
      </c>
      <c r="J5" s="757">
        <v>104</v>
      </c>
      <c r="K5" s="758"/>
    </row>
    <row r="6" spans="1:11" x14ac:dyDescent="0.25">
      <c r="A6" s="756" t="s">
        <v>499</v>
      </c>
      <c r="B6" s="759"/>
      <c r="C6" s="751"/>
      <c r="D6" s="752"/>
      <c r="E6" s="753"/>
      <c r="F6" s="760"/>
      <c r="G6" s="761"/>
      <c r="H6" s="756">
        <v>6171</v>
      </c>
      <c r="I6" s="752">
        <v>5169</v>
      </c>
      <c r="J6" s="757">
        <v>300</v>
      </c>
      <c r="K6" s="762"/>
    </row>
    <row r="7" spans="1:11" x14ac:dyDescent="0.25">
      <c r="A7" s="756"/>
      <c r="B7" s="759"/>
      <c r="C7" s="751"/>
      <c r="D7" s="752"/>
      <c r="E7" s="757"/>
      <c r="F7" s="760"/>
      <c r="G7" s="761"/>
      <c r="H7" s="756">
        <v>2219</v>
      </c>
      <c r="I7" s="752">
        <v>6121</v>
      </c>
      <c r="J7" s="757"/>
      <c r="K7" s="762">
        <v>-104</v>
      </c>
    </row>
    <row r="8" spans="1:11" ht="15.75" thickBot="1" x14ac:dyDescent="0.3">
      <c r="A8" s="756"/>
      <c r="B8" s="759"/>
      <c r="C8" s="751"/>
      <c r="D8" s="752"/>
      <c r="E8" s="757"/>
      <c r="F8" s="760"/>
      <c r="G8" s="761"/>
      <c r="H8" s="756">
        <v>2143</v>
      </c>
      <c r="I8" s="752">
        <v>5169</v>
      </c>
      <c r="J8" s="757"/>
      <c r="K8" s="762">
        <v>-300</v>
      </c>
    </row>
    <row r="9" spans="1:11" ht="15.75" thickBot="1" x14ac:dyDescent="0.3">
      <c r="A9" s="737"/>
      <c r="B9" s="763" t="s">
        <v>500</v>
      </c>
      <c r="C9" s="764"/>
      <c r="D9" s="765"/>
      <c r="E9" s="766">
        <f>SUM(E5:E8)</f>
        <v>0</v>
      </c>
      <c r="F9" s="767">
        <f>SUM(F6:F8)</f>
        <v>0</v>
      </c>
      <c r="G9" s="768"/>
      <c r="H9" s="769"/>
      <c r="I9" s="765"/>
      <c r="J9" s="770">
        <f>SUM(J5:J8)</f>
        <v>404</v>
      </c>
      <c r="K9" s="767">
        <f>SUM(K6:K8)</f>
        <v>-404</v>
      </c>
    </row>
    <row r="10" spans="1:11" x14ac:dyDescent="0.25">
      <c r="A10" s="771" t="s">
        <v>501</v>
      </c>
      <c r="B10" s="750" t="s">
        <v>502</v>
      </c>
      <c r="C10" s="772" t="s">
        <v>503</v>
      </c>
      <c r="D10" s="752"/>
      <c r="E10" s="773"/>
      <c r="F10" s="754"/>
      <c r="G10" s="774"/>
      <c r="H10" s="756"/>
      <c r="I10" s="752"/>
      <c r="J10" s="774"/>
      <c r="K10" s="754"/>
    </row>
    <row r="11" spans="1:11" ht="15.75" thickBot="1" x14ac:dyDescent="0.3">
      <c r="A11" s="771" t="s">
        <v>504</v>
      </c>
      <c r="B11" s="775"/>
      <c r="C11" s="776" t="s">
        <v>505</v>
      </c>
      <c r="D11" s="752"/>
      <c r="E11" s="773"/>
      <c r="F11" s="754"/>
      <c r="G11" s="774"/>
      <c r="H11" s="756"/>
      <c r="I11" s="752"/>
      <c r="J11" s="774"/>
      <c r="K11" s="754"/>
    </row>
    <row r="12" spans="1:11" ht="15.75" thickBot="1" x14ac:dyDescent="0.3">
      <c r="A12" s="737"/>
      <c r="B12" s="763" t="s">
        <v>506</v>
      </c>
      <c r="C12" s="764"/>
      <c r="D12" s="765"/>
      <c r="E12" s="766">
        <f>SUM(E10:E11)</f>
        <v>0</v>
      </c>
      <c r="F12" s="767"/>
      <c r="G12" s="777"/>
      <c r="H12" s="769"/>
      <c r="I12" s="765"/>
      <c r="J12" s="770">
        <f>SUM(J10:J11)</f>
        <v>0</v>
      </c>
      <c r="K12" s="767"/>
    </row>
    <row r="13" spans="1:11" x14ac:dyDescent="0.25">
      <c r="A13" s="749" t="s">
        <v>507</v>
      </c>
      <c r="B13" s="750" t="s">
        <v>508</v>
      </c>
      <c r="C13" s="778" t="s">
        <v>509</v>
      </c>
      <c r="D13" s="779"/>
      <c r="E13" s="780"/>
      <c r="F13" s="781"/>
      <c r="G13" s="782"/>
      <c r="H13" s="783"/>
      <c r="I13" s="779"/>
      <c r="J13" s="782"/>
      <c r="K13" s="781"/>
    </row>
    <row r="14" spans="1:11" ht="15.75" thickBot="1" x14ac:dyDescent="0.3">
      <c r="A14" s="784" t="s">
        <v>504</v>
      </c>
      <c r="B14" s="775"/>
      <c r="C14" s="785" t="s">
        <v>505</v>
      </c>
      <c r="D14" s="786"/>
      <c r="E14" s="787"/>
      <c r="F14" s="788"/>
      <c r="G14" s="789"/>
      <c r="H14" s="790"/>
      <c r="I14" s="786"/>
      <c r="J14" s="789"/>
      <c r="K14" s="788"/>
    </row>
    <row r="15" spans="1:11" x14ac:dyDescent="0.25">
      <c r="A15" s="791" t="s">
        <v>510</v>
      </c>
      <c r="B15" s="792" t="s">
        <v>511</v>
      </c>
      <c r="C15" s="751" t="s">
        <v>512</v>
      </c>
      <c r="D15" s="779">
        <v>4111</v>
      </c>
      <c r="E15" s="793">
        <v>900</v>
      </c>
      <c r="F15" s="794"/>
      <c r="G15" s="795" t="s">
        <v>513</v>
      </c>
      <c r="H15" s="756">
        <v>6118</v>
      </c>
      <c r="I15" s="752" t="s">
        <v>514</v>
      </c>
      <c r="J15" s="757">
        <v>900</v>
      </c>
      <c r="K15" s="796"/>
    </row>
    <row r="16" spans="1:11" x14ac:dyDescent="0.25">
      <c r="A16" s="791" t="s">
        <v>504</v>
      </c>
      <c r="B16" s="797"/>
      <c r="C16" s="751" t="s">
        <v>512</v>
      </c>
      <c r="D16" s="752">
        <v>1347</v>
      </c>
      <c r="E16" s="753">
        <v>1000</v>
      </c>
      <c r="F16" s="762"/>
      <c r="G16" s="798"/>
      <c r="H16" s="756">
        <v>6173</v>
      </c>
      <c r="I16" s="752" t="s">
        <v>514</v>
      </c>
      <c r="J16" s="757">
        <v>250</v>
      </c>
      <c r="K16" s="762"/>
    </row>
    <row r="17" spans="1:11" x14ac:dyDescent="0.25">
      <c r="A17" s="799"/>
      <c r="B17" s="797"/>
      <c r="C17" s="751" t="s">
        <v>512</v>
      </c>
      <c r="D17" s="752">
        <v>1349</v>
      </c>
      <c r="E17" s="800">
        <v>-1000</v>
      </c>
      <c r="F17" s="762"/>
      <c r="G17" s="798"/>
      <c r="H17" s="756">
        <v>3421</v>
      </c>
      <c r="I17" s="752">
        <v>6121</v>
      </c>
      <c r="J17" s="757">
        <v>200</v>
      </c>
      <c r="K17" s="762"/>
    </row>
    <row r="18" spans="1:11" ht="15.75" thickBot="1" x14ac:dyDescent="0.3">
      <c r="A18" s="799"/>
      <c r="B18" s="797"/>
      <c r="C18" s="751" t="s">
        <v>512</v>
      </c>
      <c r="D18" s="752">
        <v>4134</v>
      </c>
      <c r="E18" s="753">
        <v>250</v>
      </c>
      <c r="F18" s="758"/>
      <c r="G18" s="801" t="s">
        <v>515</v>
      </c>
      <c r="H18" s="756">
        <v>3421</v>
      </c>
      <c r="I18" s="752">
        <v>5171</v>
      </c>
      <c r="J18" s="757"/>
      <c r="K18" s="762">
        <v>-200</v>
      </c>
    </row>
    <row r="19" spans="1:11" ht="15.75" thickBot="1" x14ac:dyDescent="0.3">
      <c r="A19" s="737"/>
      <c r="B19" s="763" t="s">
        <v>506</v>
      </c>
      <c r="C19" s="764"/>
      <c r="D19" s="765"/>
      <c r="E19" s="766">
        <f>SUM(E15:E18)</f>
        <v>1150</v>
      </c>
      <c r="F19" s="767"/>
      <c r="G19" s="777"/>
      <c r="H19" s="769"/>
      <c r="I19" s="765"/>
      <c r="J19" s="770">
        <f>SUM(J13:J18)</f>
        <v>1350</v>
      </c>
      <c r="K19" s="767">
        <f>SUM(K16:K18)</f>
        <v>-200</v>
      </c>
    </row>
    <row r="20" spans="1:11" x14ac:dyDescent="0.25">
      <c r="A20" s="799"/>
      <c r="B20" s="802"/>
      <c r="C20" s="803"/>
      <c r="D20" s="804"/>
      <c r="E20" s="805"/>
      <c r="F20" s="806"/>
      <c r="G20" s="807"/>
      <c r="H20" s="808"/>
      <c r="I20" s="808"/>
      <c r="J20" s="809"/>
      <c r="K20" s="810"/>
    </row>
    <row r="21" spans="1:11" ht="15.75" thickBot="1" x14ac:dyDescent="0.3">
      <c r="A21" s="811" t="s">
        <v>210</v>
      </c>
      <c r="B21" s="812"/>
      <c r="C21" s="790"/>
      <c r="D21" s="786"/>
      <c r="E21" s="813">
        <f>SUM(E19)</f>
        <v>1150</v>
      </c>
      <c r="F21" s="814">
        <f>SUM(F9:F12)</f>
        <v>0</v>
      </c>
      <c r="G21" s="815">
        <f>SUBTOTAL(9,G5:G12)</f>
        <v>0</v>
      </c>
      <c r="H21" s="816"/>
      <c r="I21" s="816"/>
      <c r="J21" s="813">
        <f>SUM(J9+J12+J19)</f>
        <v>1754</v>
      </c>
      <c r="K21" s="817">
        <f>SUM(K9+K12+K19)</f>
        <v>-604</v>
      </c>
    </row>
    <row r="22" spans="1:11" x14ac:dyDescent="0.25">
      <c r="A22" s="818"/>
      <c r="B22" s="819"/>
      <c r="C22" s="820" t="s">
        <v>516</v>
      </c>
      <c r="D22" s="821"/>
      <c r="E22" s="819"/>
      <c r="F22" s="821"/>
      <c r="G22" s="819"/>
      <c r="H22" s="819"/>
      <c r="I22" s="819"/>
      <c r="J22" s="818"/>
      <c r="K22" s="821"/>
    </row>
    <row r="23" spans="1:11" ht="15.75" thickBot="1" x14ac:dyDescent="0.3">
      <c r="A23" s="822"/>
      <c r="B23" s="823"/>
      <c r="C23" s="824" t="s">
        <v>517</v>
      </c>
      <c r="D23" s="825"/>
      <c r="E23" s="826">
        <f>E21+F21</f>
        <v>1150</v>
      </c>
      <c r="F23" s="825"/>
      <c r="G23" s="827"/>
      <c r="H23" s="824" t="s">
        <v>518</v>
      </c>
      <c r="I23" s="823"/>
      <c r="J23" s="828">
        <f>J21+K21</f>
        <v>1150</v>
      </c>
      <c r="K23" s="825"/>
    </row>
    <row r="24" spans="1:11" x14ac:dyDescent="0.25">
      <c r="A24" s="829"/>
      <c r="B24" s="829"/>
      <c r="C24" s="829"/>
      <c r="D24" s="829"/>
      <c r="E24" s="829"/>
      <c r="F24" s="829"/>
      <c r="G24" s="829"/>
      <c r="H24" s="829"/>
      <c r="I24" s="829"/>
      <c r="J24" s="829"/>
      <c r="K24" s="829"/>
    </row>
    <row r="25" spans="1:11" x14ac:dyDescent="0.25">
      <c r="A25" s="829"/>
      <c r="B25" s="735" t="s">
        <v>519</v>
      </c>
      <c r="C25" s="735" t="s">
        <v>520</v>
      </c>
      <c r="D25" s="829"/>
      <c r="E25" s="829"/>
      <c r="F25" s="829"/>
      <c r="G25" s="829"/>
      <c r="H25" s="829"/>
      <c r="I25" s="829"/>
      <c r="J25" s="829"/>
      <c r="K25" s="829"/>
    </row>
    <row r="26" spans="1:11" x14ac:dyDescent="0.25">
      <c r="A26" s="735" t="s">
        <v>482</v>
      </c>
      <c r="B26" s="735"/>
      <c r="C26" s="829"/>
      <c r="D26" s="829"/>
      <c r="E26" s="829"/>
      <c r="F26" s="829"/>
      <c r="G26" s="829"/>
      <c r="H26" s="829"/>
      <c r="I26" s="829"/>
      <c r="J26" s="829"/>
      <c r="K26" s="829"/>
    </row>
    <row r="27" spans="1:11" x14ac:dyDescent="0.25">
      <c r="A27" s="829"/>
      <c r="B27" s="735"/>
      <c r="C27" s="735" t="s">
        <v>521</v>
      </c>
      <c r="D27" s="829"/>
      <c r="E27" s="829"/>
      <c r="F27" s="829"/>
      <c r="G27" s="829"/>
      <c r="H27" s="829"/>
      <c r="I27" s="829"/>
      <c r="J27" s="829"/>
      <c r="K27" s="829"/>
    </row>
    <row r="30" spans="1:11" x14ac:dyDescent="0.25">
      <c r="A30" s="830"/>
    </row>
  </sheetData>
  <mergeCells count="4">
    <mergeCell ref="C3:F3"/>
    <mergeCell ref="H3:K3"/>
    <mergeCell ref="E4:G4"/>
    <mergeCell ref="J4:K4"/>
  </mergeCells>
  <pageMargins left="0.70866141732283472" right="0.70866141732283472" top="0.78740157480314965" bottom="0.78740157480314965" header="0.31496062992125984" footer="0.31496062992125984"/>
  <pageSetup paperSize="9" firstPageNumber="20" orientation="portrait" useFirstPageNumber="1" r:id="rId1"/>
  <headerFooter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zdrojové data</vt:lpstr>
      <vt:lpstr>Výdaje</vt:lpstr>
      <vt:lpstr>Příjmy</vt:lpstr>
      <vt:lpstr>SF před FV</vt:lpstr>
      <vt:lpstr>FRR před FV</vt:lpstr>
      <vt:lpstr>Rekapitulace 1. - 3. 2013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Kovářová Marta</dc:creator>
  <cp:lastModifiedBy>Kovářová Marta</cp:lastModifiedBy>
  <dcterms:created xsi:type="dcterms:W3CDTF">2013-05-22T12:12:17Z</dcterms:created>
  <dcterms:modified xsi:type="dcterms:W3CDTF">2013-05-22T12:16:13Z</dcterms:modified>
</cp:coreProperties>
</file>