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 activeTab="4"/>
  </bookViews>
  <sheets>
    <sheet name="Příjmy" sheetId="1" r:id="rId1"/>
    <sheet name="Výdaje" sheetId="2" r:id="rId2"/>
    <sheet name="Rozbor hospodaření" sheetId="3" r:id="rId3"/>
    <sheet name="SF 2016" sheetId="4" r:id="rId4"/>
    <sheet name="FRR 2016" sheetId="5" r:id="rId5"/>
  </sheets>
  <externalReferences>
    <externalReference r:id="rId6"/>
  </externalReferences>
  <calcPr calcId="145621"/>
</workbook>
</file>

<file path=xl/calcChain.xml><?xml version="1.0" encoding="utf-8"?>
<calcChain xmlns="http://schemas.openxmlformats.org/spreadsheetml/2006/main">
  <c r="F64" i="5" l="1"/>
  <c r="F62" i="5"/>
  <c r="F61" i="5"/>
  <c r="F60" i="5"/>
  <c r="F59" i="5"/>
  <c r="F58" i="5"/>
  <c r="F57" i="5"/>
  <c r="F56" i="5"/>
  <c r="F55" i="5"/>
  <c r="G54" i="5"/>
  <c r="E54" i="5"/>
  <c r="D54" i="5"/>
  <c r="F54" i="5" s="1"/>
  <c r="C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G24" i="5"/>
  <c r="E24" i="5"/>
  <c r="D24" i="5"/>
  <c r="D23" i="5" s="1"/>
  <c r="F23" i="5" s="1"/>
  <c r="C24" i="5"/>
  <c r="G23" i="5"/>
  <c r="E23" i="5"/>
  <c r="C23" i="5"/>
  <c r="F18" i="5"/>
  <c r="F17" i="5"/>
  <c r="F16" i="5"/>
  <c r="F15" i="5"/>
  <c r="F14" i="5"/>
  <c r="F13" i="5"/>
  <c r="F12" i="5"/>
  <c r="F11" i="5"/>
  <c r="G10" i="5"/>
  <c r="G64" i="5" s="1"/>
  <c r="E10" i="5"/>
  <c r="E64" i="5" s="1"/>
  <c r="D10" i="5"/>
  <c r="F10" i="5" s="1"/>
  <c r="C10" i="5"/>
  <c r="C63" i="5" s="1"/>
  <c r="F24" i="5" l="1"/>
  <c r="D63" i="5"/>
  <c r="E46" i="4" l="1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4" i="4"/>
  <c r="E23" i="4"/>
  <c r="E22" i="4"/>
  <c r="E21" i="4"/>
  <c r="E20" i="4"/>
  <c r="E19" i="4"/>
  <c r="F18" i="4"/>
  <c r="D18" i="4"/>
  <c r="C18" i="4"/>
  <c r="E18" i="4" s="1"/>
  <c r="B18" i="4"/>
  <c r="E13" i="4"/>
  <c r="E12" i="4"/>
  <c r="E11" i="4"/>
  <c r="E10" i="4"/>
  <c r="E9" i="4"/>
  <c r="E8" i="4"/>
  <c r="E7" i="4"/>
  <c r="E6" i="4"/>
  <c r="F5" i="4"/>
  <c r="F46" i="4" s="1"/>
  <c r="D5" i="4"/>
  <c r="D46" i="4" s="1"/>
  <c r="C5" i="4"/>
  <c r="C45" i="4" s="1"/>
  <c r="E45" i="4" s="1"/>
  <c r="B5" i="4"/>
  <c r="B45" i="4" s="1"/>
  <c r="E5" i="4" l="1"/>
  <c r="G543" i="3" l="1"/>
  <c r="F543" i="3"/>
  <c r="H543" i="3" s="1"/>
  <c r="E543" i="3"/>
  <c r="H542" i="3"/>
  <c r="G533" i="3"/>
  <c r="F533" i="3"/>
  <c r="H533" i="3" s="1"/>
  <c r="E533" i="3"/>
  <c r="H532" i="3"/>
  <c r="G523" i="3"/>
  <c r="F523" i="3"/>
  <c r="H523" i="3" s="1"/>
  <c r="E523" i="3"/>
  <c r="H522" i="3"/>
  <c r="H521" i="3"/>
  <c r="G509" i="3"/>
  <c r="F509" i="3"/>
  <c r="H509" i="3" s="1"/>
  <c r="E509" i="3"/>
  <c r="H508" i="3"/>
  <c r="H507" i="3"/>
  <c r="H506" i="3"/>
  <c r="H505" i="3"/>
  <c r="H504" i="3"/>
  <c r="H503" i="3"/>
  <c r="H502" i="3"/>
  <c r="H501" i="3"/>
  <c r="H500" i="3"/>
  <c r="H499" i="3"/>
  <c r="H498" i="3"/>
  <c r="H497" i="3"/>
  <c r="G488" i="3"/>
  <c r="F488" i="3"/>
  <c r="H488" i="3" s="1"/>
  <c r="E488" i="3"/>
  <c r="H487" i="3"/>
  <c r="G481" i="3"/>
  <c r="F481" i="3"/>
  <c r="H481" i="3" s="1"/>
  <c r="E481" i="3"/>
  <c r="H480" i="3"/>
  <c r="G474" i="3"/>
  <c r="F474" i="3"/>
  <c r="H474" i="3" s="1"/>
  <c r="E474" i="3"/>
  <c r="H473" i="3"/>
  <c r="H472" i="3"/>
  <c r="H468" i="3"/>
  <c r="H467" i="3"/>
  <c r="H466" i="3"/>
  <c r="G451" i="3"/>
  <c r="F451" i="3"/>
  <c r="H451" i="3" s="1"/>
  <c r="E451" i="3"/>
  <c r="H450" i="3"/>
  <c r="H449" i="3"/>
  <c r="H448" i="3"/>
  <c r="H447" i="3"/>
  <c r="G442" i="3"/>
  <c r="F442" i="3"/>
  <c r="H442" i="3" s="1"/>
  <c r="E442" i="3"/>
  <c r="H441" i="3"/>
  <c r="H440" i="3"/>
  <c r="H435" i="3"/>
  <c r="H434" i="3"/>
  <c r="G426" i="3"/>
  <c r="F426" i="3"/>
  <c r="H426" i="3" s="1"/>
  <c r="E426" i="3"/>
  <c r="H425" i="3"/>
  <c r="H424" i="3"/>
  <c r="H423" i="3"/>
  <c r="G418" i="3"/>
  <c r="F418" i="3"/>
  <c r="H418" i="3" s="1"/>
  <c r="E418" i="3"/>
  <c r="H417" i="3"/>
  <c r="H416" i="3"/>
  <c r="H415" i="3"/>
  <c r="G410" i="3"/>
  <c r="F410" i="3"/>
  <c r="H410" i="3" s="1"/>
  <c r="E410" i="3"/>
  <c r="H409" i="3"/>
  <c r="H408" i="3"/>
  <c r="H407" i="3"/>
  <c r="H406" i="3"/>
  <c r="G391" i="3"/>
  <c r="F391" i="3"/>
  <c r="H391" i="3" s="1"/>
  <c r="E391" i="3"/>
  <c r="H390" i="3"/>
  <c r="G384" i="3"/>
  <c r="F384" i="3"/>
  <c r="H384" i="3" s="1"/>
  <c r="E384" i="3"/>
  <c r="H383" i="3"/>
  <c r="H382" i="3"/>
  <c r="H381" i="3"/>
  <c r="H380" i="3"/>
  <c r="H379" i="3"/>
  <c r="H378" i="3"/>
  <c r="H377" i="3"/>
  <c r="G373" i="3"/>
  <c r="F373" i="3"/>
  <c r="H373" i="3" s="1"/>
  <c r="E373" i="3"/>
  <c r="H372" i="3"/>
  <c r="G363" i="3"/>
  <c r="F363" i="3"/>
  <c r="H363" i="3" s="1"/>
  <c r="E363" i="3"/>
  <c r="H362" i="3"/>
  <c r="G356" i="3"/>
  <c r="F356" i="3"/>
  <c r="H356" i="3" s="1"/>
  <c r="E356" i="3"/>
  <c r="H355" i="3"/>
  <c r="H354" i="3"/>
  <c r="H353" i="3"/>
  <c r="G341" i="3"/>
  <c r="F341" i="3"/>
  <c r="H341" i="3" s="1"/>
  <c r="E341" i="3"/>
  <c r="H340" i="3"/>
  <c r="G331" i="3"/>
  <c r="F331" i="3"/>
  <c r="H331" i="3" s="1"/>
  <c r="E331" i="3"/>
  <c r="H330" i="3"/>
  <c r="H329" i="3"/>
  <c r="H328" i="3"/>
  <c r="H327" i="3"/>
  <c r="H326" i="3"/>
  <c r="H325" i="3"/>
  <c r="H324" i="3"/>
  <c r="H323" i="3"/>
  <c r="G318" i="3"/>
  <c r="F318" i="3"/>
  <c r="H318" i="3" s="1"/>
  <c r="E318" i="3"/>
  <c r="H317" i="3"/>
  <c r="G312" i="3"/>
  <c r="F312" i="3"/>
  <c r="H312" i="3" s="1"/>
  <c r="E312" i="3"/>
  <c r="H311" i="3"/>
  <c r="G305" i="3"/>
  <c r="F305" i="3"/>
  <c r="H305" i="3" s="1"/>
  <c r="E305" i="3"/>
  <c r="H304" i="3"/>
  <c r="H303" i="3"/>
  <c r="G302" i="3"/>
  <c r="F302" i="3"/>
  <c r="H302" i="3" s="1"/>
  <c r="E302" i="3"/>
  <c r="H301" i="3"/>
  <c r="H300" i="3"/>
  <c r="H299" i="3"/>
  <c r="G298" i="3"/>
  <c r="F298" i="3"/>
  <c r="H298" i="3" s="1"/>
  <c r="E298" i="3"/>
  <c r="H297" i="3"/>
  <c r="H296" i="3"/>
  <c r="G295" i="3"/>
  <c r="G306" i="3" s="1"/>
  <c r="F295" i="3"/>
  <c r="F306" i="3" s="1"/>
  <c r="E295" i="3"/>
  <c r="E306" i="3" s="1"/>
  <c r="H294" i="3"/>
  <c r="H293" i="3"/>
  <c r="G277" i="3"/>
  <c r="F277" i="3"/>
  <c r="H277" i="3" s="1"/>
  <c r="E277" i="3"/>
  <c r="H276" i="3"/>
  <c r="H275" i="3"/>
  <c r="G268" i="3"/>
  <c r="F268" i="3"/>
  <c r="H268" i="3" s="1"/>
  <c r="E268" i="3"/>
  <c r="H267" i="3"/>
  <c r="H266" i="3"/>
  <c r="H265" i="3"/>
  <c r="H264" i="3"/>
  <c r="H263" i="3"/>
  <c r="H262" i="3"/>
  <c r="H261" i="3"/>
  <c r="H260" i="3"/>
  <c r="H259" i="3"/>
  <c r="H258" i="3"/>
  <c r="H257" i="3"/>
  <c r="H256" i="3"/>
  <c r="H255" i="3"/>
  <c r="H254" i="3"/>
  <c r="H253" i="3"/>
  <c r="G247" i="3"/>
  <c r="F247" i="3"/>
  <c r="H247" i="3" s="1"/>
  <c r="E247" i="3"/>
  <c r="H246" i="3"/>
  <c r="G242" i="3"/>
  <c r="F242" i="3"/>
  <c r="E242" i="3"/>
  <c r="H241" i="3"/>
  <c r="H240" i="3"/>
  <c r="H239" i="3"/>
  <c r="H238" i="3"/>
  <c r="H237" i="3"/>
  <c r="H236" i="3"/>
  <c r="H235" i="3"/>
  <c r="G225" i="3"/>
  <c r="F225" i="3"/>
  <c r="H225" i="3" s="1"/>
  <c r="E225" i="3"/>
  <c r="H224" i="3"/>
  <c r="H223" i="3"/>
  <c r="H222" i="3"/>
  <c r="G214" i="3"/>
  <c r="F214" i="3"/>
  <c r="H214" i="3" s="1"/>
  <c r="E214" i="3"/>
  <c r="H213" i="3"/>
  <c r="H212" i="3"/>
  <c r="H211" i="3"/>
  <c r="G210" i="3"/>
  <c r="F210" i="3"/>
  <c r="H210" i="3" s="1"/>
  <c r="E210" i="3"/>
  <c r="H209" i="3"/>
  <c r="H208" i="3"/>
  <c r="H207" i="3"/>
  <c r="G206" i="3"/>
  <c r="F206" i="3"/>
  <c r="H206" i="3" s="1"/>
  <c r="E206" i="3"/>
  <c r="H205" i="3"/>
  <c r="G204" i="3"/>
  <c r="F204" i="3"/>
  <c r="H204" i="3" s="1"/>
  <c r="E204" i="3"/>
  <c r="H203" i="3"/>
  <c r="H202" i="3"/>
  <c r="G201" i="3"/>
  <c r="F201" i="3"/>
  <c r="H201" i="3" s="1"/>
  <c r="E201" i="3"/>
  <c r="H200" i="3"/>
  <c r="H199" i="3"/>
  <c r="H198" i="3"/>
  <c r="G197" i="3"/>
  <c r="F197" i="3"/>
  <c r="H197" i="3" s="1"/>
  <c r="E197" i="3"/>
  <c r="H196" i="3"/>
  <c r="H195" i="3"/>
  <c r="H194" i="3"/>
  <c r="G193" i="3"/>
  <c r="G215" i="3" s="1"/>
  <c r="G6" i="3" s="1"/>
  <c r="F193" i="3"/>
  <c r="F215" i="3" s="1"/>
  <c r="E193" i="3"/>
  <c r="E215" i="3" s="1"/>
  <c r="E6" i="3" s="1"/>
  <c r="H192" i="3"/>
  <c r="H191" i="3"/>
  <c r="G182" i="3"/>
  <c r="F182" i="3"/>
  <c r="H182" i="3" s="1"/>
  <c r="E182" i="3"/>
  <c r="H181" i="3"/>
  <c r="H180" i="3"/>
  <c r="H179" i="3"/>
  <c r="H178" i="3"/>
  <c r="G164" i="3"/>
  <c r="F164" i="3"/>
  <c r="H164" i="3" s="1"/>
  <c r="E164" i="3"/>
  <c r="H163" i="3"/>
  <c r="G155" i="3"/>
  <c r="F155" i="3"/>
  <c r="H155" i="3" s="1"/>
  <c r="E155" i="3"/>
  <c r="H154" i="3"/>
  <c r="H153" i="3"/>
  <c r="H152" i="3"/>
  <c r="H151" i="3"/>
  <c r="G146" i="3"/>
  <c r="F146" i="3"/>
  <c r="H146" i="3" s="1"/>
  <c r="E146" i="3"/>
  <c r="H145" i="3"/>
  <c r="G134" i="3"/>
  <c r="F134" i="3"/>
  <c r="H134" i="3" s="1"/>
  <c r="E134" i="3"/>
  <c r="H133" i="3"/>
  <c r="H132" i="3"/>
  <c r="G126" i="3"/>
  <c r="F126" i="3"/>
  <c r="H126" i="3" s="1"/>
  <c r="E126" i="3"/>
  <c r="H125" i="3"/>
  <c r="H124" i="3"/>
  <c r="G103" i="3"/>
  <c r="F103" i="3"/>
  <c r="H103" i="3" s="1"/>
  <c r="E103" i="3"/>
  <c r="H102" i="3"/>
  <c r="H101" i="3"/>
  <c r="G95" i="3"/>
  <c r="F95" i="3"/>
  <c r="H95" i="3" s="1"/>
  <c r="E95" i="3"/>
  <c r="H94" i="3"/>
  <c r="G88" i="3"/>
  <c r="F88" i="3"/>
  <c r="H88" i="3" s="1"/>
  <c r="E88" i="3"/>
  <c r="H87" i="3"/>
  <c r="G81" i="3"/>
  <c r="G104" i="3" s="1"/>
  <c r="G9" i="3" s="1"/>
  <c r="G8" i="3" s="1"/>
  <c r="F81" i="3"/>
  <c r="F104" i="3" s="1"/>
  <c r="E81" i="3"/>
  <c r="E104" i="3" s="1"/>
  <c r="E9" i="3" s="1"/>
  <c r="E8" i="3" s="1"/>
  <c r="H80" i="3"/>
  <c r="G72" i="3"/>
  <c r="F72" i="3"/>
  <c r="H72" i="3" s="1"/>
  <c r="E72" i="3"/>
  <c r="H71" i="3"/>
  <c r="H70" i="3"/>
  <c r="G68" i="3"/>
  <c r="F68" i="3"/>
  <c r="H68" i="3" s="1"/>
  <c r="E68" i="3"/>
  <c r="H67" i="3"/>
  <c r="H66" i="3"/>
  <c r="H65" i="3"/>
  <c r="H64" i="3"/>
  <c r="H63" i="3"/>
  <c r="H62" i="3"/>
  <c r="G50" i="3"/>
  <c r="F50" i="3"/>
  <c r="H50" i="3" s="1"/>
  <c r="E50" i="3"/>
  <c r="H49" i="3"/>
  <c r="H48" i="3"/>
  <c r="H47" i="3"/>
  <c r="H46" i="3"/>
  <c r="G41" i="3"/>
  <c r="F41" i="3"/>
  <c r="H41" i="3" s="1"/>
  <c r="E41" i="3"/>
  <c r="H40" i="3"/>
  <c r="H39" i="3"/>
  <c r="H38" i="3"/>
  <c r="H37" i="3"/>
  <c r="G32" i="3"/>
  <c r="F32" i="3"/>
  <c r="H32" i="3" s="1"/>
  <c r="E32" i="3"/>
  <c r="H31" i="3"/>
  <c r="H30" i="3"/>
  <c r="H29" i="3"/>
  <c r="H28" i="3"/>
  <c r="H27" i="3"/>
  <c r="H26" i="3"/>
  <c r="H25" i="3"/>
  <c r="G15" i="3"/>
  <c r="F15" i="3"/>
  <c r="H15" i="3" s="1"/>
  <c r="E15" i="3"/>
  <c r="G14" i="3"/>
  <c r="F14" i="3"/>
  <c r="H14" i="3" s="1"/>
  <c r="E14" i="3"/>
  <c r="G13" i="3"/>
  <c r="E13" i="3"/>
  <c r="G11" i="3"/>
  <c r="F11" i="3"/>
  <c r="H11" i="3" s="1"/>
  <c r="E11" i="3"/>
  <c r="G10" i="3"/>
  <c r="F10" i="3"/>
  <c r="H10" i="3" s="1"/>
  <c r="E10" i="3"/>
  <c r="G7" i="3"/>
  <c r="F7" i="3"/>
  <c r="H7" i="3" s="1"/>
  <c r="E7" i="3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25" i="3" s="1"/>
  <c r="A26" i="3" s="1"/>
  <c r="A27" i="3" s="1"/>
  <c r="A28" i="3" s="1"/>
  <c r="A29" i="3" s="1"/>
  <c r="A30" i="3" s="1"/>
  <c r="A31" i="3" s="1"/>
  <c r="A32" i="3" s="1"/>
  <c r="A37" i="3" s="1"/>
  <c r="A38" i="3" s="1"/>
  <c r="A39" i="3" s="1"/>
  <c r="A40" i="3" s="1"/>
  <c r="A41" i="3" s="1"/>
  <c r="A46" i="3" s="1"/>
  <c r="A47" i="3" s="1"/>
  <c r="A48" i="3" s="1"/>
  <c r="A49" i="3" s="1"/>
  <c r="A50" i="3" s="1"/>
  <c r="A62" i="3" s="1"/>
  <c r="A63" i="3" s="1"/>
  <c r="A64" i="3" s="1"/>
  <c r="A65" i="3" s="1"/>
  <c r="A66" i="3" s="1"/>
  <c r="A67" i="3" s="1"/>
  <c r="A68" i="3" s="1"/>
  <c r="A70" i="3" s="1"/>
  <c r="A71" i="3" s="1"/>
  <c r="A80" i="3" s="1"/>
  <c r="A81" i="3" s="1"/>
  <c r="A87" i="3" s="1"/>
  <c r="A88" i="3" s="1"/>
  <c r="A94" i="3" s="1"/>
  <c r="A95" i="3" s="1"/>
  <c r="A101" i="3" s="1"/>
  <c r="A102" i="3" s="1"/>
  <c r="A104" i="3" s="1"/>
  <c r="A124" i="3" s="1"/>
  <c r="A125" i="3" s="1"/>
  <c r="A126" i="3" s="1"/>
  <c r="A132" i="3" s="1"/>
  <c r="A133" i="3" s="1"/>
  <c r="A134" i="3" s="1"/>
  <c r="A145" i="3" s="1"/>
  <c r="A146" i="3" s="1"/>
  <c r="A151" i="3" s="1"/>
  <c r="A152" i="3" s="1"/>
  <c r="A153" i="3" s="1"/>
  <c r="A154" i="3" s="1"/>
  <c r="A155" i="3" s="1"/>
  <c r="A163" i="3" s="1"/>
  <c r="A164" i="3" s="1"/>
  <c r="A178" i="3" s="1"/>
  <c r="A179" i="3" s="1"/>
  <c r="A180" i="3" s="1"/>
  <c r="A181" i="3" s="1"/>
  <c r="A182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22" i="3" s="1"/>
  <c r="A223" i="3" s="1"/>
  <c r="A224" i="3" s="1"/>
  <c r="A225" i="3" s="1"/>
  <c r="A235" i="3" s="1"/>
  <c r="A236" i="3" s="1"/>
  <c r="A237" i="3" s="1"/>
  <c r="A238" i="3" s="1"/>
  <c r="A239" i="3" s="1"/>
  <c r="A240" i="3" s="1"/>
  <c r="A241" i="3" s="1"/>
  <c r="A242" i="3" s="1"/>
  <c r="A246" i="3" s="1"/>
  <c r="A247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75" i="3" s="1"/>
  <c r="A276" i="3" s="1"/>
  <c r="A277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11" i="3" s="1"/>
  <c r="A312" i="3" s="1"/>
  <c r="A317" i="3" s="1"/>
  <c r="A318" i="3" s="1"/>
  <c r="A323" i="3" s="1"/>
  <c r="A324" i="3" s="1"/>
  <c r="A325" i="3" s="1"/>
  <c r="A326" i="3" s="1"/>
  <c r="A327" i="3" s="1"/>
  <c r="A328" i="3" s="1"/>
  <c r="A329" i="3" s="1"/>
  <c r="A330" i="3" s="1"/>
  <c r="A331" i="3" s="1"/>
  <c r="A340" i="3" s="1"/>
  <c r="A341" i="3" s="1"/>
  <c r="A353" i="3" s="1"/>
  <c r="A354" i="3" s="1"/>
  <c r="A355" i="3" s="1"/>
  <c r="A356" i="3" s="1"/>
  <c r="A362" i="3" s="1"/>
  <c r="A363" i="3" s="1"/>
  <c r="A372" i="3" s="1"/>
  <c r="A373" i="3" s="1"/>
  <c r="A377" i="3" s="1"/>
  <c r="A378" i="3" s="1"/>
  <c r="A379" i="3" s="1"/>
  <c r="A380" i="3" s="1"/>
  <c r="A381" i="3" s="1"/>
  <c r="A382" i="3" s="1"/>
  <c r="A383" i="3" s="1"/>
  <c r="A384" i="3" s="1"/>
  <c r="A390" i="3" s="1"/>
  <c r="A391" i="3" s="1"/>
  <c r="A406" i="3" s="1"/>
  <c r="A407" i="3" s="1"/>
  <c r="A408" i="3" s="1"/>
  <c r="A409" i="3" s="1"/>
  <c r="A410" i="3" s="1"/>
  <c r="A415" i="3" s="1"/>
  <c r="A416" i="3" s="1"/>
  <c r="A417" i="3" s="1"/>
  <c r="A418" i="3" s="1"/>
  <c r="A423" i="3" s="1"/>
  <c r="A424" i="3" s="1"/>
  <c r="A425" i="3" s="1"/>
  <c r="A426" i="3" s="1"/>
  <c r="A434" i="3" s="1"/>
  <c r="A435" i="3" s="1"/>
  <c r="A440" i="3" s="1"/>
  <c r="A441" i="3" s="1"/>
  <c r="A442" i="3" s="1"/>
  <c r="A447" i="3" s="1"/>
  <c r="A448" i="3" s="1"/>
  <c r="A449" i="3" s="1"/>
  <c r="A450" i="3" s="1"/>
  <c r="A451" i="3" s="1"/>
  <c r="A466" i="3" s="1"/>
  <c r="A467" i="3" s="1"/>
  <c r="A468" i="3" s="1"/>
  <c r="A472" i="3" s="1"/>
  <c r="A473" i="3" s="1"/>
  <c r="A474" i="3" s="1"/>
  <c r="A480" i="3" s="1"/>
  <c r="A481" i="3" s="1"/>
  <c r="A487" i="3" s="1"/>
  <c r="A488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21" i="3" s="1"/>
  <c r="A522" i="3" s="1"/>
  <c r="A523" i="3" s="1"/>
  <c r="A532" i="3" s="1"/>
  <c r="A533" i="3" s="1"/>
  <c r="A542" i="3" s="1"/>
  <c r="A543" i="3" s="1"/>
  <c r="G5" i="3"/>
  <c r="G4" i="3" s="1"/>
  <c r="G12" i="3" s="1"/>
  <c r="F5" i="3"/>
  <c r="H5" i="3" s="1"/>
  <c r="E5" i="3"/>
  <c r="E4" i="3" s="1"/>
  <c r="E12" i="3" s="1"/>
  <c r="A5" i="3"/>
  <c r="F37" i="2"/>
  <c r="E37" i="2"/>
  <c r="F35" i="2"/>
  <c r="E35" i="2"/>
  <c r="F34" i="2"/>
  <c r="E34" i="2"/>
  <c r="F33" i="2"/>
  <c r="E33" i="2"/>
  <c r="F32" i="2"/>
  <c r="E32" i="2"/>
  <c r="F31" i="2"/>
  <c r="E31" i="2"/>
  <c r="F29" i="2"/>
  <c r="E29" i="2"/>
  <c r="F27" i="2"/>
  <c r="E27" i="2"/>
  <c r="F26" i="2"/>
  <c r="E26" i="2"/>
  <c r="F25" i="2"/>
  <c r="E25" i="2"/>
  <c r="F24" i="2"/>
  <c r="E24" i="2"/>
  <c r="F23" i="2"/>
  <c r="E23" i="2"/>
  <c r="F22" i="2"/>
  <c r="E22" i="2"/>
  <c r="F21" i="2"/>
  <c r="E21" i="2"/>
  <c r="F20" i="2"/>
  <c r="E20" i="2"/>
  <c r="F19" i="2"/>
  <c r="E19" i="2"/>
  <c r="F18" i="2"/>
  <c r="E18" i="2"/>
  <c r="F17" i="2"/>
  <c r="E17" i="2"/>
  <c r="F16" i="2"/>
  <c r="E16" i="2"/>
  <c r="F15" i="2"/>
  <c r="E15" i="2"/>
  <c r="F14" i="2"/>
  <c r="E14" i="2"/>
  <c r="F12" i="2"/>
  <c r="E12" i="2"/>
  <c r="F11" i="2"/>
  <c r="E11" i="2"/>
  <c r="F10" i="2"/>
  <c r="E10" i="2"/>
  <c r="F8" i="2"/>
  <c r="F36" i="2" s="1"/>
  <c r="F38" i="2" s="1"/>
  <c r="E8" i="2"/>
  <c r="E36" i="2" s="1"/>
  <c r="G33" i="1"/>
  <c r="F33" i="1"/>
  <c r="G32" i="1"/>
  <c r="F32" i="1"/>
  <c r="G30" i="1"/>
  <c r="F30" i="1"/>
  <c r="G29" i="1"/>
  <c r="F29" i="1"/>
  <c r="G28" i="1"/>
  <c r="F28" i="1"/>
  <c r="G27" i="1"/>
  <c r="F27" i="1"/>
  <c r="G25" i="1"/>
  <c r="F25" i="1"/>
  <c r="G24" i="1"/>
  <c r="F24" i="1"/>
  <c r="G23" i="1"/>
  <c r="F23" i="1"/>
  <c r="G22" i="1"/>
  <c r="F22" i="1"/>
  <c r="G21" i="1"/>
  <c r="F21" i="1"/>
  <c r="G20" i="1"/>
  <c r="F20" i="1"/>
  <c r="G18" i="1"/>
  <c r="F18" i="1"/>
  <c r="G17" i="1"/>
  <c r="F17" i="1"/>
  <c r="G16" i="1"/>
  <c r="F16" i="1"/>
  <c r="G15" i="1"/>
  <c r="F15" i="1"/>
  <c r="G13" i="1"/>
  <c r="F13" i="1"/>
  <c r="G11" i="1"/>
  <c r="F11" i="1"/>
  <c r="G10" i="1"/>
  <c r="F10" i="1"/>
  <c r="G9" i="1"/>
  <c r="F9" i="1"/>
  <c r="G8" i="1"/>
  <c r="G26" i="1" s="1"/>
  <c r="G31" i="1" s="1"/>
  <c r="G34" i="1" s="1"/>
  <c r="F8" i="1"/>
  <c r="F26" i="1" s="1"/>
  <c r="G16" i="3" l="1"/>
  <c r="E16" i="3"/>
  <c r="H104" i="3"/>
  <c r="F9" i="3"/>
  <c r="H215" i="3"/>
  <c r="F6" i="3"/>
  <c r="F13" i="3"/>
  <c r="H81" i="3"/>
  <c r="H193" i="3"/>
  <c r="H306" i="3"/>
  <c r="H242" i="3"/>
  <c r="H295" i="3"/>
  <c r="E38" i="2"/>
  <c r="G38" i="2" s="1"/>
  <c r="G36" i="2"/>
  <c r="F31" i="1"/>
  <c r="H26" i="1"/>
  <c r="F4" i="3" l="1"/>
  <c r="H6" i="3"/>
  <c r="F8" i="3"/>
  <c r="H8" i="3" s="1"/>
  <c r="H9" i="3"/>
  <c r="H13" i="3"/>
  <c r="H31" i="1"/>
  <c r="F34" i="1"/>
  <c r="F12" i="3" l="1"/>
  <c r="H4" i="3"/>
  <c r="H12" i="3" l="1"/>
  <c r="F16" i="3"/>
  <c r="H16" i="3" s="1"/>
</calcChain>
</file>

<file path=xl/comments1.xml><?xml version="1.0" encoding="utf-8"?>
<comments xmlns="http://schemas.openxmlformats.org/spreadsheetml/2006/main">
  <authors>
    <author>Kovářová Marta</author>
  </authors>
  <commentList>
    <comment ref="E25" authorId="0">
      <text>
        <r>
          <rPr>
            <b/>
            <sz val="9"/>
            <color indexed="81"/>
            <rFont val="Tahoma"/>
            <family val="2"/>
            <charset val="238"/>
          </rPr>
          <t>Kovářová Marta:</t>
        </r>
        <r>
          <rPr>
            <sz val="9"/>
            <color indexed="81"/>
            <rFont val="Tahoma"/>
            <family val="2"/>
            <charset val="238"/>
          </rPr>
          <t xml:space="preserve">
Nahodilé příjmy, pojistné plnění, příjmy z pronájmu pozemků, ostatní nedaňové příjmy</t>
        </r>
      </text>
    </comment>
  </commentList>
</comments>
</file>

<file path=xl/sharedStrings.xml><?xml version="1.0" encoding="utf-8"?>
<sst xmlns="http://schemas.openxmlformats.org/spreadsheetml/2006/main" count="843" uniqueCount="393">
  <si>
    <t>Složení  vlastních příjmů MO Plzeň 2 - Slovany za 1.- 3. 2016</t>
  </si>
  <si>
    <t xml:space="preserve">rozpočet </t>
  </si>
  <si>
    <t>skutečnost</t>
  </si>
  <si>
    <t xml:space="preserve">% skuteč. </t>
  </si>
  <si>
    <t>Příjmy vlastní</t>
  </si>
  <si>
    <t>uprav. v tis. Kč</t>
  </si>
  <si>
    <t>v tis. Kč</t>
  </si>
  <si>
    <t xml:space="preserve">  k rozpočtu</t>
  </si>
  <si>
    <t>Daňové -tř 1</t>
  </si>
  <si>
    <t>Správní poplatky všech odborů</t>
  </si>
  <si>
    <t>Poplatek ze psa</t>
  </si>
  <si>
    <t>Poplatek z užívání veřejného prostranství</t>
  </si>
  <si>
    <t>Poplatek z  ubytovací kapacity</t>
  </si>
  <si>
    <t>Zrušené místní poplatky</t>
  </si>
  <si>
    <t>Znečistění ovzduší</t>
  </si>
  <si>
    <t>Nedaňové-tř 2</t>
  </si>
  <si>
    <t>Úroky,úhrady z vydobýv.prostoru</t>
  </si>
  <si>
    <t>Pokuty všechny odbory</t>
  </si>
  <si>
    <t>Poskyt.služeb</t>
  </si>
  <si>
    <t xml:space="preserve">Příjmy z pronájmů nebyt.prostor ÚMO, KD, MŠ </t>
  </si>
  <si>
    <t>Přijaté dary</t>
  </si>
  <si>
    <t>Přijaté příspěvky a náhrady</t>
  </si>
  <si>
    <t>Přijaté vratky transferů soc.odbor</t>
  </si>
  <si>
    <t>Příjmy z pronájmů pozemků - SVS</t>
  </si>
  <si>
    <t>Náhrada poskytnutých služeb - SDH</t>
  </si>
  <si>
    <t>Příjmy z prodeje zboží</t>
  </si>
  <si>
    <t>Ostatní příjmy</t>
  </si>
  <si>
    <t>Vlastní příjmy MO P 2</t>
  </si>
  <si>
    <t>Dotace na volby</t>
  </si>
  <si>
    <t>Dotace na výkon státní správy</t>
  </si>
  <si>
    <t>Ostatní neinvestiční dotace ze SR - SPOD</t>
  </si>
  <si>
    <t>Dotace od KÚ - povodně</t>
  </si>
  <si>
    <t>Celkové vlastní příjmy + dotace MO P 2</t>
  </si>
  <si>
    <r>
      <t xml:space="preserve">Financování </t>
    </r>
    <r>
      <rPr>
        <sz val="10"/>
        <rFont val="Times New Roman"/>
        <family val="1"/>
      </rPr>
      <t>(zálohový příděl do Soc.fondu  v kal.roce)</t>
    </r>
  </si>
  <si>
    <r>
      <t>Financování</t>
    </r>
    <r>
      <rPr>
        <sz val="12"/>
        <rFont val="Times New Roman"/>
        <family val="1"/>
      </rPr>
      <t xml:space="preserve"> (</t>
    </r>
    <r>
      <rPr>
        <sz val="10"/>
        <rFont val="Times New Roman"/>
        <family val="1"/>
      </rPr>
      <t>zapojení účel. fondů+převody od MMP</t>
    </r>
    <r>
      <rPr>
        <sz val="12"/>
        <rFont val="Times New Roman"/>
        <family val="1"/>
      </rPr>
      <t>)</t>
    </r>
  </si>
  <si>
    <t>Celkové příjmy včetně financování</t>
  </si>
  <si>
    <t>Složení  výdajů  MO Plzeň 2 - Slovany za 1. - 3. 2016</t>
  </si>
  <si>
    <t>% skuteč. k</t>
  </si>
  <si>
    <t xml:space="preserve">Výdaje provozní </t>
  </si>
  <si>
    <t xml:space="preserve"> rozpočtu</t>
  </si>
  <si>
    <t>tř.5-skupina 1- zemědělství</t>
  </si>
  <si>
    <t>Veterinární  péče</t>
  </si>
  <si>
    <t>tř.5-skupina 2- průmyslová a ostatní odvětví</t>
  </si>
  <si>
    <t>Komunikace</t>
  </si>
  <si>
    <t>Cestovní ruch</t>
  </si>
  <si>
    <t>Vodní hospodářství</t>
  </si>
  <si>
    <t>tř.5-skupina 3 - služby pro obyvatelstvo</t>
  </si>
  <si>
    <t>Příspěvky na provoz 12ti MŠ + jeslí</t>
  </si>
  <si>
    <t>Údržba a opravy v MŠ + pojištění</t>
  </si>
  <si>
    <t>Dotace dle usnesení ZMO a RMO</t>
  </si>
  <si>
    <t>KD Šeříková, budova ÚMO P 2</t>
  </si>
  <si>
    <t>Kot.náves, dětská hřiště, B.O+ŠSP, nebyt. prostory</t>
  </si>
  <si>
    <t>Nebezpečný odpad</t>
  </si>
  <si>
    <t>Komunální odpad</t>
  </si>
  <si>
    <t>Sběrný dvůr, separovaný odpad</t>
  </si>
  <si>
    <t>Vzhled obcí, zeleň</t>
  </si>
  <si>
    <t>Komunální služby (WC)</t>
  </si>
  <si>
    <t>Obrana, bezpečnost, právní ochrana</t>
  </si>
  <si>
    <t>Kronika + vítání občánků OOV</t>
  </si>
  <si>
    <t>Pohřebnictví</t>
  </si>
  <si>
    <t>Kulturní a zájmová činnost pro občany,LDT, tisk IZ</t>
  </si>
  <si>
    <t>tř. 5-skupina 5 - obrana bezpečnost,práv.ochrana</t>
  </si>
  <si>
    <t>Jednotky dobrovolných hasičů, ochrana obyvatel</t>
  </si>
  <si>
    <t>tř. 5-skupina 6 -  všeobecná veř.správa a služby</t>
  </si>
  <si>
    <t>Místní zastupitelské orgány</t>
  </si>
  <si>
    <t>Činnost místní správy, opatření pro kriz.stavy</t>
  </si>
  <si>
    <t>Volby, referendum</t>
  </si>
  <si>
    <t>Výdaje z finančních operací, finanční rezerva</t>
  </si>
  <si>
    <t>Čerpání ze SF</t>
  </si>
  <si>
    <t>Celkem výdaje provozní  MO 2</t>
  </si>
  <si>
    <t>Investice stavební + majetek</t>
  </si>
  <si>
    <t>Celkové výdaje   MO 2</t>
  </si>
  <si>
    <t>Název</t>
  </si>
  <si>
    <t>Rozp. schv.</t>
  </si>
  <si>
    <t>Rozp. uprav.</t>
  </si>
  <si>
    <t>Skutečnost</t>
  </si>
  <si>
    <t>Čerpání</t>
  </si>
  <si>
    <t>Příjmy celkem</t>
  </si>
  <si>
    <t>1.</t>
  </si>
  <si>
    <t>daňové</t>
  </si>
  <si>
    <t>2.</t>
  </si>
  <si>
    <t>nedaňové</t>
  </si>
  <si>
    <t>3.</t>
  </si>
  <si>
    <t>přijaté dotace</t>
  </si>
  <si>
    <t>Výdaje celkem</t>
  </si>
  <si>
    <t>4.</t>
  </si>
  <si>
    <t>běžné výdaje</t>
  </si>
  <si>
    <t>5.</t>
  </si>
  <si>
    <t>kapitálové výdaje</t>
  </si>
  <si>
    <t>6.</t>
  </si>
  <si>
    <t>ostatní výdaje - ze Soc.fondu</t>
  </si>
  <si>
    <t>Saldo: příjmy - výdaje</t>
  </si>
  <si>
    <t>Financování celkem</t>
  </si>
  <si>
    <t>7.</t>
  </si>
  <si>
    <t>financ. (zál.. příd. do SF,převody na MMP, do FRR)</t>
  </si>
  <si>
    <t>8.</t>
  </si>
  <si>
    <t>financ. převody z MMP,použ.fondů</t>
  </si>
  <si>
    <t>Výsledek hospodaření</t>
  </si>
  <si>
    <t>Finanční středisko 12.1620 - Odbor ekonomický a poplatkový</t>
  </si>
  <si>
    <t>Provozní příjmy:</t>
  </si>
  <si>
    <t>Vlastní příjmy daňové</t>
  </si>
  <si>
    <t>třída 1</t>
  </si>
  <si>
    <t>Pol.</t>
  </si>
  <si>
    <t>Parag.</t>
  </si>
  <si>
    <t>Poplatek za užívání veřej.prostr.</t>
  </si>
  <si>
    <t>Poplatek z ubytovací kapacity</t>
  </si>
  <si>
    <t>Poplatek za prov. VHP</t>
  </si>
  <si>
    <t>Odvod výtěžku z VHP</t>
  </si>
  <si>
    <t>Správní poplatky- VHP, tomboly</t>
  </si>
  <si>
    <t xml:space="preserve">Součet:   ostatní daňové příjmy </t>
  </si>
  <si>
    <t>Vlastní příjmy nedaňové</t>
  </si>
  <si>
    <t>třída 2</t>
  </si>
  <si>
    <t>Úhrady z vydobýv.prostoru</t>
  </si>
  <si>
    <t>Úroky</t>
  </si>
  <si>
    <t>Sankční platby</t>
  </si>
  <si>
    <t>Ostatní nedaňové příjmy</t>
  </si>
  <si>
    <t>Součet: vlastní příjmy nedaňové</t>
  </si>
  <si>
    <t>Přijaté dotace provozní</t>
  </si>
  <si>
    <t>třída 4, seskupení položek 41..</t>
  </si>
  <si>
    <t xml:space="preserve">Dotace na volby </t>
  </si>
  <si>
    <t>Ostatní neinv.dotace ze SR-SPOD</t>
  </si>
  <si>
    <t>CELKEM</t>
  </si>
  <si>
    <t>FINANCOVÁNÍ                         +</t>
  </si>
  <si>
    <t>Fin.prostředky z MMP</t>
  </si>
  <si>
    <t>Převod podílu na daních</t>
  </si>
  <si>
    <t>Převod podílu na příspěvku na VSS</t>
  </si>
  <si>
    <t>Kompenzace příjmů z hazardu</t>
  </si>
  <si>
    <t>Převody z FRR</t>
  </si>
  <si>
    <t>Převody ze SF</t>
  </si>
  <si>
    <t xml:space="preserve">FINANCOVÁNÍ                          - </t>
  </si>
  <si>
    <t>Záloh. příděl do SF</t>
  </si>
  <si>
    <t>Převod  na MMP</t>
  </si>
  <si>
    <t>Provozní výdaje</t>
  </si>
  <si>
    <t>Transfery jiným organizacím a veřejným rozpočtům</t>
  </si>
  <si>
    <t>třída 5, pol. 5211 - 5219, 5221 - 5229, 5230, 5240, 5311, 5319, 5321 - 5329, 5332 - 5335, 5339</t>
  </si>
  <si>
    <t>3319-6409</t>
  </si>
  <si>
    <t xml:space="preserve">Prostředky na dotace a dary v souladu s novelou koncepce </t>
  </si>
  <si>
    <t>CELKEM TRANSF.JINÝM ORG. A VEŘ.ROZP.</t>
  </si>
  <si>
    <t>Tranfery obyvatelstvu</t>
  </si>
  <si>
    <t>třída 5, pol. 5424, 5499</t>
  </si>
  <si>
    <t>CELKEM TRANSFERY OBYVATELSTVU</t>
  </si>
  <si>
    <t>Kapitálové výdaje</t>
  </si>
  <si>
    <t>Investiční transfery jiným organizacím a veřejným rozpočtům</t>
  </si>
  <si>
    <t>třída 6, pol. 6311 - 6319, 6321-6329, 6331-6339,6341-6349,6352-6355,6359</t>
  </si>
  <si>
    <t>CELKEM INVESTIČNÍ TRANSFERY</t>
  </si>
  <si>
    <t>Běžné výdaje</t>
  </si>
  <si>
    <t>třída 5 - skupina 6 finanční operace</t>
  </si>
  <si>
    <t>seskupení položek 50 a 51, 5361 - 2</t>
  </si>
  <si>
    <t>Služby peněžních ústavů</t>
  </si>
  <si>
    <t>Nespecifikovaná rezerva</t>
  </si>
  <si>
    <t>Celkem finanční operace</t>
  </si>
  <si>
    <t>CELKEM PROVOZNÍ VÝDAJE</t>
  </si>
  <si>
    <t>Finanční středisko 12.8030 - SOCIÁLNÍ   FOND</t>
  </si>
  <si>
    <t>třída 5 - skupina 6 všeobecná veřejná správa a služby</t>
  </si>
  <si>
    <t>Zastupitelstva obcí</t>
  </si>
  <si>
    <t>Činnost místní správy</t>
  </si>
  <si>
    <t>Transfery obyvatelstvu</t>
  </si>
  <si>
    <t>pol. 5424, 5499</t>
  </si>
  <si>
    <t xml:space="preserve"> Odbor stavebně správní a dopravy</t>
  </si>
  <si>
    <t>Finanční středisko 12.1730 -  odd. stavebně správní -  stavební úřad</t>
  </si>
  <si>
    <t>Provozní příjmy</t>
  </si>
  <si>
    <t>Správní poplatky-odd.staveb.spr.</t>
  </si>
  <si>
    <t>Pokuty - stavebně správní</t>
  </si>
  <si>
    <t>Přijaté nekap.příspěvky a náhrady</t>
  </si>
  <si>
    <t>Územní plánování - pokuty</t>
  </si>
  <si>
    <t>Finanční středisko  12.1750 -  odd. dopravy</t>
  </si>
  <si>
    <t>Správní poplatky-odd.dopravy</t>
  </si>
  <si>
    <t>CELKEM:</t>
  </si>
  <si>
    <t>Pokuty silnice</t>
  </si>
  <si>
    <t>Přij.nekapit.příspěvky a náhrady</t>
  </si>
  <si>
    <t>Pokuty doprava</t>
  </si>
  <si>
    <t>Finanční středisko  12.1790 - odbor majetku a investic</t>
  </si>
  <si>
    <t>Ostatní příjmy z vlastní činnosti</t>
  </si>
  <si>
    <t>Příspěvky a náhrady - komunikace</t>
  </si>
  <si>
    <t>Celkem komunikace</t>
  </si>
  <si>
    <t>Pronájem MŠ</t>
  </si>
  <si>
    <t>Pojistné plnění</t>
  </si>
  <si>
    <t>Příspěvky a náhrady - MŠ</t>
  </si>
  <si>
    <t>Celkem MŠ</t>
  </si>
  <si>
    <t>Poskytování služeb KD</t>
  </si>
  <si>
    <t>Pronájem nemovitosti KD</t>
  </si>
  <si>
    <t>Přijaté příspěvky a náhrady KD</t>
  </si>
  <si>
    <t xml:space="preserve">Celkem příjmy z KD </t>
  </si>
  <si>
    <t>Poskytování služeb</t>
  </si>
  <si>
    <t>Pronájem</t>
  </si>
  <si>
    <t>Celkem využ.vol.času</t>
  </si>
  <si>
    <t>Pronájem WC-nám. Milady Horákové</t>
  </si>
  <si>
    <t>Celkem pronájem WC</t>
  </si>
  <si>
    <r>
      <t xml:space="preserve">Poskytování služeb </t>
    </r>
    <r>
      <rPr>
        <b/>
        <sz val="9"/>
        <rFont val="Times New Roman"/>
        <family val="1"/>
        <charset val="238"/>
      </rPr>
      <t>WC</t>
    </r>
  </si>
  <si>
    <t>Příjmy z pronájmu pozemků</t>
  </si>
  <si>
    <t>Přijaté pojistné náhrady</t>
  </si>
  <si>
    <t>Celkem územní rozvoj a kom.služ</t>
  </si>
  <si>
    <t>Poskytování služeb MO</t>
  </si>
  <si>
    <t>Pronájem prostor v budově MO 2</t>
  </si>
  <si>
    <t>Celkem příjmy z budovy ÚMO 2</t>
  </si>
  <si>
    <t>třída 5 - skupina 2 průmyslová a ostatní odvětví hospodářství</t>
  </si>
  <si>
    <t xml:space="preserve">Odpadní vody </t>
  </si>
  <si>
    <t>Revitalizace toku-průleh-pojištění</t>
  </si>
  <si>
    <t>třída 5 - skupina 3 služby pro obyvatelstvo</t>
  </si>
  <si>
    <t>seskupení položek 50.. a 51.., 5361 - 2</t>
  </si>
  <si>
    <t>Mateřské školy</t>
  </si>
  <si>
    <t xml:space="preserve">Koterovská náves </t>
  </si>
  <si>
    <t>KD Šeříková</t>
  </si>
  <si>
    <t>Dětská hřiště</t>
  </si>
  <si>
    <t>Ostatní zájmová činnost (B.o.+ŠSP+fitness)</t>
  </si>
  <si>
    <t>Nebytové prostory</t>
  </si>
  <si>
    <t>Kom. služby, územní rozvoj-WC, fontána</t>
  </si>
  <si>
    <t>třída 6 - stavební investice</t>
  </si>
  <si>
    <t>položka 6121</t>
  </si>
  <si>
    <t xml:space="preserve">Komunikace </t>
  </si>
  <si>
    <t>Ul. Ve Višňovce - vodovod</t>
  </si>
  <si>
    <t xml:space="preserve">Kanalizace </t>
  </si>
  <si>
    <t>Rev. říčních systémů-průleh-B. ostrov</t>
  </si>
  <si>
    <t>Záležitosti vodních toků</t>
  </si>
  <si>
    <t>Mateřské školky</t>
  </si>
  <si>
    <t>Chvojkovo lomy</t>
  </si>
  <si>
    <t>rek.-Koterovská náves</t>
  </si>
  <si>
    <t>KD Šeříkova</t>
  </si>
  <si>
    <t xml:space="preserve">Stavby - DH </t>
  </si>
  <si>
    <t xml:space="preserve">Božkovský ostrov </t>
  </si>
  <si>
    <t xml:space="preserve"> Nebytové prostory</t>
  </si>
  <si>
    <t>Veřejné WC na Božkovském ostrově</t>
  </si>
  <si>
    <t>Péče o zeleň</t>
  </si>
  <si>
    <t>Koterov hasičská zbrojnice</t>
  </si>
  <si>
    <t>Finanční středisko 12.1830 - Odbor životního prostředí</t>
  </si>
  <si>
    <t xml:space="preserve">Vlastní příjmy daňové </t>
  </si>
  <si>
    <t>tř. 1</t>
  </si>
  <si>
    <t>Poplatek za znečisť.ovzduší</t>
  </si>
  <si>
    <t>Správní poplatky</t>
  </si>
  <si>
    <t>tř. 2</t>
  </si>
  <si>
    <t>Pokuty-zvl.vet.péče, deratizace</t>
  </si>
  <si>
    <t>Přísp.náhrady-vet.péče, deratizace</t>
  </si>
  <si>
    <t>součet - veterinární péče</t>
  </si>
  <si>
    <t>Ochrana ovzduší - pokuty</t>
  </si>
  <si>
    <t>Ochrana ovzduší - náhrady</t>
  </si>
  <si>
    <t>součet - ochrana ovzduší</t>
  </si>
  <si>
    <t>Komunální odpad - pokuty</t>
  </si>
  <si>
    <t>Komunální odpad - přísp. a náhrady</t>
  </si>
  <si>
    <t>Separ. odpad - příspěvky a náhrady</t>
  </si>
  <si>
    <t>součet -odpady</t>
  </si>
  <si>
    <t>Pokuty</t>
  </si>
  <si>
    <t>Příspěvky a náhrady</t>
  </si>
  <si>
    <t>součet- péče o veřejnou zeleň</t>
  </si>
  <si>
    <t>třída 5 - skupina 1 zemědělské a lesní hospodářství</t>
  </si>
  <si>
    <t>pol. 5169</t>
  </si>
  <si>
    <t>Nákup služeb-zvláštní veterinární péče</t>
  </si>
  <si>
    <t>Úklid chodníků a komunik.</t>
  </si>
  <si>
    <t>seskupení položek 51..</t>
  </si>
  <si>
    <t>Péče o pískoviště</t>
  </si>
  <si>
    <t>Mobilní WC, pítka</t>
  </si>
  <si>
    <t>Sběrný dvůr</t>
  </si>
  <si>
    <t>Separovaný odpad</t>
  </si>
  <si>
    <t>Veřejná zeleň</t>
  </si>
  <si>
    <t>Finanční středisko 12.1840 - kultura</t>
  </si>
  <si>
    <t>pol. 5139, 5175, 5179, 5194, 5499</t>
  </si>
  <si>
    <t>Ostatní záležitosti kultury</t>
  </si>
  <si>
    <t>Finanční středisko 12.1860 - Odbor sociální</t>
  </si>
  <si>
    <t xml:space="preserve">41..  </t>
  </si>
  <si>
    <t>Přijaté vratky transferů</t>
  </si>
  <si>
    <t>pol. 5192</t>
  </si>
  <si>
    <t>Kancelář tajemníka</t>
  </si>
  <si>
    <t>Finanční středisko 12.9100 - Oddělení vnitřních věcí, oddělení právní a přestupkové</t>
  </si>
  <si>
    <t>Cestovní ruch - poskytování služeb</t>
  </si>
  <si>
    <t>Prodej knih</t>
  </si>
  <si>
    <t>Neinv. dar pro LDT</t>
  </si>
  <si>
    <t>Příspěvky, náhrady</t>
  </si>
  <si>
    <t>Nahodilé příjmy</t>
  </si>
  <si>
    <t>třída 5 - skupina 2 průmyslová a ostatní odvětví</t>
  </si>
  <si>
    <t>pol. 5139, 5154, 5169</t>
  </si>
  <si>
    <t>Cestovní ruch - Koterov</t>
  </si>
  <si>
    <t>pol. 5139, 5163, 5164, 5169, 5194</t>
  </si>
  <si>
    <t>Kultura</t>
  </si>
  <si>
    <t>Záležitosti sděl.prostř.j.n.</t>
  </si>
  <si>
    <t>LDT</t>
  </si>
  <si>
    <t>třída 5 - skupina 5 obrana, bezpečnost, právní ochrana</t>
  </si>
  <si>
    <t>pol. 5169, 5194</t>
  </si>
  <si>
    <t>Hospodářská opatření pro krizové stavy</t>
  </si>
  <si>
    <t>Krizové řízení</t>
  </si>
  <si>
    <t>Bezpečnost a veřejný pořádek</t>
  </si>
  <si>
    <t>seskupení pol. 51.., 5222, 5361, 5362</t>
  </si>
  <si>
    <t>Zastupitelé</t>
  </si>
  <si>
    <t>61..</t>
  </si>
  <si>
    <t>Výdaje na volby</t>
  </si>
  <si>
    <t>Místní správa</t>
  </si>
  <si>
    <t>Finanční středisko 12.9200 -  práce a mzdy, personalistika</t>
  </si>
  <si>
    <t>pol. 5021, 5031, 5032</t>
  </si>
  <si>
    <t>OOV - kronika</t>
  </si>
  <si>
    <t>OOV - vítání občánků</t>
  </si>
  <si>
    <t>pol. 5019, 5021, 5031, 5032, 5039</t>
  </si>
  <si>
    <t>Refundace - povodně</t>
  </si>
  <si>
    <t>Refundace - JSDH</t>
  </si>
  <si>
    <t>seskupení pol. 50.., 5424</t>
  </si>
  <si>
    <t>Zastupitelé - mzdové výdaje</t>
  </si>
  <si>
    <t>6114-8</t>
  </si>
  <si>
    <t>Volby - mzdové výdaje</t>
  </si>
  <si>
    <t>Referendum - mzdové výdaje</t>
  </si>
  <si>
    <t>Místní správa - mzdové výdaje</t>
  </si>
  <si>
    <t xml:space="preserve">Kancelář tajemníka </t>
  </si>
  <si>
    <t>Finanční středisko 12.9500 - JSDH</t>
  </si>
  <si>
    <t>Kapitálové příspěvky a náhrady</t>
  </si>
  <si>
    <t>tř. 3</t>
  </si>
  <si>
    <t>Příjmy z prodeje DHM</t>
  </si>
  <si>
    <t>Přijaté inv. dary</t>
  </si>
  <si>
    <t>seskupení pol. 51..</t>
  </si>
  <si>
    <t>JSDH - běžné výdaje</t>
  </si>
  <si>
    <t>třída 6 - kapitálové výdaje</t>
  </si>
  <si>
    <t>pol. 6121, 6122, 6123</t>
  </si>
  <si>
    <t>JSDH - kapitálové výdaje</t>
  </si>
  <si>
    <t xml:space="preserve">Odbor ekonomický a poplatkový </t>
  </si>
  <si>
    <t>Finanční středisko  12.4701 - 12.4712 - MŠ</t>
  </si>
  <si>
    <t>pol. 5331</t>
  </si>
  <si>
    <t xml:space="preserve"> 2.  MŠ - příspěvek na provoz</t>
  </si>
  <si>
    <t xml:space="preserve"> 5.  MŠ - příspěvek na provoz</t>
  </si>
  <si>
    <t>17. MŠ - příspěvek na provoz</t>
  </si>
  <si>
    <t>21. MŠ - příspěvek na provoz</t>
  </si>
  <si>
    <t>23.MŠ - příspěvek na provoz</t>
  </si>
  <si>
    <t>25.MŠ - příspěvek na provoz</t>
  </si>
  <si>
    <t>31.MŠ - příspěvek na provoz</t>
  </si>
  <si>
    <t>37.MŠ - příspěvek na provoz</t>
  </si>
  <si>
    <t>38.MŠ - příspěvek na provoz</t>
  </si>
  <si>
    <t>51.MŠ - příspěvek na provoz</t>
  </si>
  <si>
    <t>80.MŠ -příspěvek na provoz</t>
  </si>
  <si>
    <t>89.MŠ - příspěvek na provoz</t>
  </si>
  <si>
    <t>CELKEM- mateřské školy-provoz</t>
  </si>
  <si>
    <t>Kapitálové výdaje: třída 6</t>
  </si>
  <si>
    <t>pol. 6351</t>
  </si>
  <si>
    <t>Investiční příspěvek MŠ</t>
  </si>
  <si>
    <t>Finanční středisko  12.4704 - 21. MŠ - provoz jeslí</t>
  </si>
  <si>
    <t>VÝDAJE: běžné výdaje</t>
  </si>
  <si>
    <t>21.  MŠ - provozní příspěvek</t>
  </si>
  <si>
    <t>Finanční středisko 19.2912 - SVS</t>
  </si>
  <si>
    <t>Rozpočet příjmů nedaňových:</t>
  </si>
  <si>
    <t>Pronájem pozemků - SVS</t>
  </si>
  <si>
    <t>SOCIÁLNÍ FOND</t>
  </si>
  <si>
    <t>2016-schv.</t>
  </si>
  <si>
    <t>2016-upr.</t>
  </si>
  <si>
    <t>2016- skut.</t>
  </si>
  <si>
    <t>% z upr.</t>
  </si>
  <si>
    <t>2003-oček.</t>
  </si>
  <si>
    <t>Z D R O J E</t>
  </si>
  <si>
    <t>rozpočet</t>
  </si>
  <si>
    <t>do data</t>
  </si>
  <si>
    <t>rozpočtu</t>
  </si>
  <si>
    <t>ZDROJE celkem</t>
  </si>
  <si>
    <t>Stav po finančním vypořádání roku 2015</t>
  </si>
  <si>
    <t>bankovní zůstatek k 31. 12. 2015</t>
  </si>
  <si>
    <t>jednotný příděl 6% ze schváleného objemu mezd na rok 2016</t>
  </si>
  <si>
    <t>2016 - skut.</t>
  </si>
  <si>
    <t>P O T Ř E B Y</t>
  </si>
  <si>
    <t>POTŘEBY celkem</t>
  </si>
  <si>
    <t xml:space="preserve"> § 6112 pol. 5169 - přísp. na stravenky</t>
  </si>
  <si>
    <t xml:space="preserve"> § 6112 pol. 5179 - příspěvek na ošatné</t>
  </si>
  <si>
    <t xml:space="preserve"> § 6112 pol. 5499 - penz. připoj., rekreace, odm. k živ. výročí - ve mzdě</t>
  </si>
  <si>
    <t xml:space="preserve"> § 6112 pol. 5499 - jaz.kurzy,masáže,plavenky,vitamíny, rekr.,..  - věcné</t>
  </si>
  <si>
    <t xml:space="preserve">  § 6171 pol. 5139 - nákup míčků na tenis, poháry atd.</t>
  </si>
  <si>
    <t xml:space="preserve">  § 6171 pol. 5164 - pronájem tenis kurtů, bowling, kuželky atd.</t>
  </si>
  <si>
    <t xml:space="preserve"> § 6171 pol. 5169 - přísp. na stravenky</t>
  </si>
  <si>
    <t xml:space="preserve"> § 6171 pol. 5179 - příspěvek na ošatné</t>
  </si>
  <si>
    <t xml:space="preserve"> § 6171 pol. 5499 - penz. připoj., rekreace, odm. k živ. výročí - ve mzdě</t>
  </si>
  <si>
    <t xml:space="preserve"> § 6171 pol. 5499 - jaz.kurzy,masáže,plavenky,vitamíny, rekr.,..  - věcné</t>
  </si>
  <si>
    <t xml:space="preserve">Nepřevedeno </t>
  </si>
  <si>
    <t>REZERVA</t>
  </si>
  <si>
    <t>ZŮSTATEK fondu</t>
  </si>
  <si>
    <t>FOND REZERV A ROZVOJE</t>
  </si>
  <si>
    <t>2016-poč. stav</t>
  </si>
  <si>
    <t>FRR před FV</t>
  </si>
  <si>
    <t>zůstatek FRR k 1. 1. 2016</t>
  </si>
  <si>
    <t>stav po finančním vypořádání roku 2015</t>
  </si>
  <si>
    <t>úroky</t>
  </si>
  <si>
    <t xml:space="preserve">  Kapitálové výdaje</t>
  </si>
  <si>
    <t>RLZ - B. o. - parkoviště</t>
  </si>
  <si>
    <t>PD vnitroblok Koterovská 69-79</t>
  </si>
  <si>
    <t>PD vnitroblok Koterovská 69-79(obnova kanal.)</t>
  </si>
  <si>
    <t>PD vnitroblok Chválenická-Nepomucká</t>
  </si>
  <si>
    <t>PD Scate park "Bazén"</t>
  </si>
  <si>
    <t>RLZ komunikace ul. Ve Višňovce</t>
  </si>
  <si>
    <t>PD ul Na Rychtě</t>
  </si>
  <si>
    <t>PD ul. Na Výsluní - II etapa - komunikace</t>
  </si>
  <si>
    <t>PD Kanalizace Koterov</t>
  </si>
  <si>
    <t>RLZ Kanalizace Koterov</t>
  </si>
  <si>
    <t>PD HZ Koterov</t>
  </si>
  <si>
    <t>Stálá scéna</t>
  </si>
  <si>
    <t>PD ul. Ve Višňovce II. etapa - vodovod-obnova</t>
  </si>
  <si>
    <t>PD ul. Ve Višňovce II. etapa - kanalizace</t>
  </si>
  <si>
    <t>PD ul. Ve Višňovce II. etapa - komunikace</t>
  </si>
  <si>
    <t>Odvod DPH-přenesená daň.pov.</t>
  </si>
  <si>
    <t>RLZ - IT síť</t>
  </si>
  <si>
    <t>PD cyklostezka Koterov</t>
  </si>
  <si>
    <t>PD - B. o. - veřejné WC</t>
  </si>
  <si>
    <t xml:space="preserve">   Provozní výdaje</t>
  </si>
  <si>
    <t>oprava okna KB</t>
  </si>
  <si>
    <t>Jiráskovo nám. - konzultační služby</t>
  </si>
  <si>
    <t>Nepřevedeno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</si>
</sst>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 "/>
    <numFmt numFmtId="165" formatCode="0.0%"/>
    <numFmt numFmtId="166" formatCode="_ @"/>
    <numFmt numFmtId="167" formatCode="_ \ @"/>
    <numFmt numFmtId="168" formatCode="#,##0_ \ "/>
  </numFmts>
  <fonts count="4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theme="1"/>
      <name val="Arial"/>
      <family val="2"/>
      <charset val="238"/>
    </font>
    <font>
      <sz val="12"/>
      <name val="Times New Roman"/>
      <family val="1"/>
      <charset val="238"/>
    </font>
    <font>
      <sz val="10"/>
      <name val="Frutiger CE 45"/>
      <family val="5"/>
      <charset val="238"/>
    </font>
    <font>
      <sz val="14"/>
      <name val="Frutiger CE 45"/>
      <family val="5"/>
      <charset val="238"/>
    </font>
    <font>
      <b/>
      <sz val="9"/>
      <name val="Times New Roman"/>
      <family val="1"/>
      <charset val="238"/>
    </font>
    <font>
      <b/>
      <sz val="9"/>
      <color indexed="9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11"/>
      <name val="Frutiger CE 45"/>
      <family val="5"/>
      <charset val="238"/>
    </font>
    <font>
      <b/>
      <sz val="11"/>
      <color indexed="10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b/>
      <sz val="9"/>
      <color indexed="10"/>
      <name val="Times New Roman"/>
      <family val="1"/>
      <charset val="238"/>
    </font>
    <font>
      <sz val="9"/>
      <color indexed="10"/>
      <name val="Times New Roman"/>
      <family val="1"/>
      <charset val="238"/>
    </font>
    <font>
      <sz val="9"/>
      <color indexed="9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color indexed="57"/>
      <name val="Times New Roman"/>
      <family val="1"/>
      <charset val="238"/>
    </font>
    <font>
      <sz val="11"/>
      <color indexed="57"/>
      <name val="Times New Roman"/>
      <family val="1"/>
      <charset val="238"/>
    </font>
    <font>
      <sz val="9"/>
      <color indexed="57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rgb="FFFF0000"/>
      <name val="Frutiger CE 45"/>
      <family val="5"/>
      <charset val="238"/>
    </font>
    <font>
      <sz val="11"/>
      <name val="Times New Roman"/>
      <family val="1"/>
      <charset val="238"/>
    </font>
    <font>
      <sz val="8"/>
      <name val="Times New Roman"/>
      <family val="1"/>
      <charset val="238"/>
    </font>
    <font>
      <sz val="9"/>
      <color rgb="FF0070C0"/>
      <name val="Times New Roman"/>
      <family val="1"/>
      <charset val="238"/>
    </font>
    <font>
      <sz val="10"/>
      <name val="Arial CE"/>
      <charset val="238"/>
    </font>
    <font>
      <b/>
      <sz val="12"/>
      <name val="Times New Roman CE"/>
      <charset val="238"/>
    </font>
    <font>
      <sz val="9"/>
      <name val="Times New Roman CE"/>
      <family val="1"/>
      <charset val="238"/>
    </font>
    <font>
      <b/>
      <sz val="9"/>
      <name val="Times New Roman CE"/>
      <charset val="238"/>
    </font>
    <font>
      <sz val="10"/>
      <name val="Times New Roman CE"/>
      <family val="1"/>
      <charset val="238"/>
    </font>
    <font>
      <b/>
      <sz val="14"/>
      <name val="Times New Roman CE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sz val="11"/>
      <name val="Times New Roman CE"/>
      <family val="1"/>
      <charset val="238"/>
    </font>
    <font>
      <sz val="1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CFFCC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6" fillId="0" borderId="0"/>
    <xf numFmtId="9" fontId="1" fillId="0" borderId="0" applyFont="0" applyFill="0" applyBorder="0" applyAlignment="0" applyProtection="0"/>
    <xf numFmtId="0" fontId="39" fillId="0" borderId="0"/>
  </cellStyleXfs>
  <cellXfs count="817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0" xfId="1" applyFont="1" applyAlignment="1">
      <alignment horizontal="left"/>
    </xf>
    <xf numFmtId="0" fontId="4" fillId="0" borderId="0" xfId="1" applyFont="1"/>
    <xf numFmtId="0" fontId="5" fillId="2" borderId="0" xfId="1" applyFont="1" applyFill="1" applyBorder="1" applyAlignment="1">
      <alignment horizontal="left"/>
    </xf>
    <xf numFmtId="0" fontId="2" fillId="3" borderId="1" xfId="1" applyFont="1" applyFill="1" applyBorder="1" applyAlignment="1"/>
    <xf numFmtId="0" fontId="2" fillId="3" borderId="2" xfId="1" applyFont="1" applyFill="1" applyBorder="1" applyAlignment="1"/>
    <xf numFmtId="0" fontId="6" fillId="3" borderId="3" xfId="1" applyFont="1" applyFill="1" applyBorder="1" applyAlignment="1">
      <alignment horizontal="center"/>
    </xf>
    <xf numFmtId="0" fontId="7" fillId="3" borderId="1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/>
    </xf>
    <xf numFmtId="0" fontId="7" fillId="3" borderId="5" xfId="1" applyFont="1" applyFill="1" applyBorder="1" applyAlignment="1"/>
    <xf numFmtId="0" fontId="7" fillId="3" borderId="6" xfId="1" applyFont="1" applyFill="1" applyBorder="1" applyAlignment="1">
      <alignment horizontal="center"/>
    </xf>
    <xf numFmtId="0" fontId="6" fillId="3" borderId="7" xfId="1" applyFont="1" applyFill="1" applyBorder="1" applyAlignment="1">
      <alignment horizontal="center"/>
    </xf>
    <xf numFmtId="0" fontId="7" fillId="3" borderId="5" xfId="1" applyFont="1" applyFill="1" applyBorder="1" applyAlignment="1">
      <alignment horizontal="center"/>
    </xf>
    <xf numFmtId="0" fontId="6" fillId="3" borderId="8" xfId="1" applyFont="1" applyFill="1" applyBorder="1"/>
    <xf numFmtId="0" fontId="8" fillId="4" borderId="9" xfId="1" applyFont="1" applyFill="1" applyBorder="1" applyAlignment="1">
      <alignment horizontal="left"/>
    </xf>
    <xf numFmtId="0" fontId="8" fillId="4" borderId="10" xfId="1" applyFont="1" applyFill="1" applyBorder="1" applyAlignment="1">
      <alignment horizontal="left"/>
    </xf>
    <xf numFmtId="0" fontId="8" fillId="4" borderId="11" xfId="1" applyFont="1" applyFill="1" applyBorder="1" applyAlignment="1">
      <alignment horizontal="left"/>
    </xf>
    <xf numFmtId="0" fontId="7" fillId="4" borderId="12" xfId="1" applyFont="1" applyFill="1" applyBorder="1" applyAlignment="1">
      <alignment horizontal="center"/>
    </xf>
    <xf numFmtId="0" fontId="7" fillId="4" borderId="9" xfId="1" applyFont="1" applyFill="1" applyBorder="1" applyAlignment="1">
      <alignment horizontal="center"/>
    </xf>
    <xf numFmtId="0" fontId="3" fillId="4" borderId="13" xfId="1" applyFont="1" applyFill="1" applyBorder="1"/>
    <xf numFmtId="0" fontId="5" fillId="2" borderId="14" xfId="1" applyFont="1" applyFill="1" applyBorder="1" applyAlignment="1">
      <alignment horizontal="left"/>
    </xf>
    <xf numFmtId="0" fontId="5" fillId="2" borderId="15" xfId="1" applyFont="1" applyFill="1" applyBorder="1" applyAlignment="1">
      <alignment horizontal="left"/>
    </xf>
    <xf numFmtId="3" fontId="2" fillId="0" borderId="16" xfId="1" applyNumberFormat="1" applyFont="1" applyBorder="1" applyAlignment="1"/>
    <xf numFmtId="3" fontId="2" fillId="0" borderId="16" xfId="1" applyNumberFormat="1" applyFont="1" applyBorder="1"/>
    <xf numFmtId="0" fontId="3" fillId="0" borderId="3" xfId="1" applyFont="1" applyBorder="1"/>
    <xf numFmtId="0" fontId="2" fillId="2" borderId="17" xfId="1" applyFont="1" applyFill="1" applyBorder="1" applyAlignment="1">
      <alignment horizontal="left"/>
    </xf>
    <xf numFmtId="0" fontId="2" fillId="2" borderId="18" xfId="1" applyFont="1" applyFill="1" applyBorder="1" applyAlignment="1">
      <alignment horizontal="left"/>
    </xf>
    <xf numFmtId="3" fontId="2" fillId="0" borderId="19" xfId="2" applyNumberFormat="1" applyFont="1" applyFill="1" applyBorder="1" applyAlignment="1">
      <alignment wrapText="1"/>
    </xf>
    <xf numFmtId="1" fontId="2" fillId="0" borderId="20" xfId="2" applyNumberFormat="1" applyFont="1" applyFill="1" applyBorder="1" applyAlignment="1">
      <alignment horizontal="right" wrapText="1"/>
    </xf>
    <xf numFmtId="0" fontId="3" fillId="0" borderId="21" xfId="1" applyFont="1" applyBorder="1"/>
    <xf numFmtId="0" fontId="5" fillId="2" borderId="22" xfId="1" applyFont="1" applyFill="1" applyBorder="1" applyAlignment="1">
      <alignment horizontal="left"/>
    </xf>
    <xf numFmtId="0" fontId="5" fillId="2" borderId="23" xfId="1" applyFont="1" applyFill="1" applyBorder="1" applyAlignment="1">
      <alignment horizontal="left"/>
    </xf>
    <xf numFmtId="3" fontId="2" fillId="0" borderId="19" xfId="1" applyNumberFormat="1" applyFont="1" applyBorder="1"/>
    <xf numFmtId="0" fontId="5" fillId="2" borderId="17" xfId="1" applyFont="1" applyFill="1" applyBorder="1" applyAlignment="1">
      <alignment horizontal="left"/>
    </xf>
    <xf numFmtId="0" fontId="5" fillId="2" borderId="18" xfId="1" applyFont="1" applyFill="1" applyBorder="1" applyAlignment="1">
      <alignment horizontal="left"/>
    </xf>
    <xf numFmtId="0" fontId="5" fillId="2" borderId="24" xfId="1" applyFont="1" applyFill="1" applyBorder="1" applyAlignment="1"/>
    <xf numFmtId="0" fontId="5" fillId="2" borderId="25" xfId="1" applyFont="1" applyFill="1" applyBorder="1" applyAlignment="1"/>
    <xf numFmtId="3" fontId="2" fillId="0" borderId="26" xfId="1" applyNumberFormat="1" applyFont="1" applyBorder="1"/>
    <xf numFmtId="3" fontId="2" fillId="0" borderId="27" xfId="1" applyNumberFormat="1" applyFont="1" applyBorder="1"/>
    <xf numFmtId="0" fontId="9" fillId="4" borderId="9" xfId="1" applyFont="1" applyFill="1" applyBorder="1" applyAlignment="1">
      <alignment horizontal="left"/>
    </xf>
    <xf numFmtId="0" fontId="9" fillId="4" borderId="10" xfId="1" applyFont="1" applyFill="1" applyBorder="1" applyAlignment="1">
      <alignment horizontal="left"/>
    </xf>
    <xf numFmtId="0" fontId="9" fillId="4" borderId="28" xfId="1" applyFont="1" applyFill="1" applyBorder="1" applyAlignment="1">
      <alignment horizontal="left"/>
    </xf>
    <xf numFmtId="3" fontId="2" fillId="4" borderId="29" xfId="1" applyNumberFormat="1" applyFont="1" applyFill="1" applyBorder="1"/>
    <xf numFmtId="3" fontId="2" fillId="4" borderId="12" xfId="1" applyNumberFormat="1" applyFont="1" applyFill="1" applyBorder="1"/>
    <xf numFmtId="0" fontId="3" fillId="4" borderId="12" xfId="1" applyFont="1" applyFill="1" applyBorder="1"/>
    <xf numFmtId="3" fontId="2" fillId="2" borderId="19" xfId="1" applyNumberFormat="1" applyFont="1" applyFill="1" applyBorder="1"/>
    <xf numFmtId="3" fontId="2" fillId="0" borderId="19" xfId="1" applyNumberFormat="1" applyFont="1" applyFill="1" applyBorder="1"/>
    <xf numFmtId="0" fontId="3" fillId="2" borderId="21" xfId="1" applyFont="1" applyFill="1" applyBorder="1"/>
    <xf numFmtId="0" fontId="7" fillId="5" borderId="9" xfId="1" applyFont="1" applyFill="1" applyBorder="1" applyAlignment="1">
      <alignment horizontal="left"/>
    </xf>
    <xf numFmtId="0" fontId="7" fillId="5" borderId="10" xfId="1" applyFont="1" applyFill="1" applyBorder="1" applyAlignment="1">
      <alignment horizontal="left"/>
    </xf>
    <xf numFmtId="0" fontId="7" fillId="5" borderId="11" xfId="1" applyFont="1" applyFill="1" applyBorder="1" applyAlignment="1">
      <alignment horizontal="left"/>
    </xf>
    <xf numFmtId="3" fontId="7" fillId="5" borderId="10" xfId="1" applyNumberFormat="1" applyFont="1" applyFill="1" applyBorder="1"/>
    <xf numFmtId="3" fontId="7" fillId="5" borderId="12" xfId="1" applyNumberFormat="1" applyFont="1" applyFill="1" applyBorder="1"/>
    <xf numFmtId="10" fontId="10" fillId="5" borderId="12" xfId="1" applyNumberFormat="1" applyFont="1" applyFill="1" applyBorder="1"/>
    <xf numFmtId="0" fontId="11" fillId="6" borderId="22" xfId="1" applyFont="1" applyFill="1" applyBorder="1" applyAlignment="1">
      <alignment horizontal="left"/>
    </xf>
    <xf numFmtId="0" fontId="7" fillId="6" borderId="23" xfId="1" applyFont="1" applyFill="1" applyBorder="1" applyAlignment="1">
      <alignment horizontal="left"/>
    </xf>
    <xf numFmtId="3" fontId="2" fillId="0" borderId="20" xfId="1" applyNumberFormat="1" applyFont="1" applyBorder="1"/>
    <xf numFmtId="10" fontId="10" fillId="6" borderId="21" xfId="1" applyNumberFormat="1" applyFont="1" applyFill="1" applyBorder="1"/>
    <xf numFmtId="0" fontId="3" fillId="6" borderId="0" xfId="1" applyFont="1" applyFill="1"/>
    <xf numFmtId="0" fontId="3" fillId="6" borderId="0" xfId="1" applyFont="1" applyFill="1" applyAlignment="1">
      <alignment horizontal="left"/>
    </xf>
    <xf numFmtId="0" fontId="12" fillId="0" borderId="22" xfId="1" applyFont="1" applyFill="1" applyBorder="1" applyAlignment="1"/>
    <xf numFmtId="0" fontId="12" fillId="0" borderId="23" xfId="1" applyFont="1" applyFill="1" applyBorder="1" applyAlignment="1"/>
    <xf numFmtId="10" fontId="11" fillId="0" borderId="21" xfId="1" applyNumberFormat="1" applyFont="1" applyFill="1" applyBorder="1"/>
    <xf numFmtId="0" fontId="12" fillId="0" borderId="30" xfId="1" applyFont="1" applyFill="1" applyBorder="1" applyAlignment="1"/>
    <xf numFmtId="0" fontId="12" fillId="0" borderId="0" xfId="1" applyFont="1" applyFill="1" applyBorder="1" applyAlignment="1"/>
    <xf numFmtId="3" fontId="2" fillId="0" borderId="21" xfId="1" applyNumberFormat="1" applyFont="1" applyBorder="1"/>
    <xf numFmtId="0" fontId="12" fillId="0" borderId="14" xfId="1" applyFont="1" applyFill="1" applyBorder="1" applyAlignment="1"/>
    <xf numFmtId="0" fontId="12" fillId="0" borderId="15" xfId="1" applyFont="1" applyFill="1" applyBorder="1" applyAlignment="1"/>
    <xf numFmtId="0" fontId="7" fillId="4" borderId="9" xfId="1" applyFont="1" applyFill="1" applyBorder="1"/>
    <xf numFmtId="0" fontId="7" fillId="4" borderId="10" xfId="1" applyFont="1" applyFill="1" applyBorder="1"/>
    <xf numFmtId="3" fontId="7" fillId="4" borderId="12" xfId="1" applyNumberFormat="1" applyFont="1" applyFill="1" applyBorder="1"/>
    <xf numFmtId="10" fontId="10" fillId="4" borderId="12" xfId="1" applyNumberFormat="1" applyFont="1" applyFill="1" applyBorder="1"/>
    <xf numFmtId="0" fontId="3" fillId="2" borderId="0" xfId="1" applyFont="1" applyFill="1"/>
    <xf numFmtId="0" fontId="7" fillId="0" borderId="1" xfId="1" applyFont="1" applyFill="1" applyBorder="1"/>
    <xf numFmtId="0" fontId="7" fillId="0" borderId="2" xfId="1" applyFont="1" applyFill="1" applyBorder="1"/>
    <xf numFmtId="3" fontId="2" fillId="0" borderId="3" xfId="1" applyNumberFormat="1" applyFont="1" applyFill="1" applyBorder="1"/>
    <xf numFmtId="10" fontId="10" fillId="0" borderId="3" xfId="1" applyNumberFormat="1" applyFont="1" applyFill="1" applyBorder="1"/>
    <xf numFmtId="0" fontId="7" fillId="0" borderId="24" xfId="1" applyFont="1" applyBorder="1" applyAlignment="1">
      <alignment horizontal="left"/>
    </xf>
    <xf numFmtId="0" fontId="2" fillId="0" borderId="25" xfId="1" applyFont="1" applyBorder="1" applyAlignment="1">
      <alignment horizontal="left"/>
    </xf>
    <xf numFmtId="0" fontId="3" fillId="0" borderId="26" xfId="1" applyFont="1" applyBorder="1"/>
    <xf numFmtId="0" fontId="3" fillId="2" borderId="0" xfId="1" applyFont="1" applyFill="1" applyAlignment="1">
      <alignment horizontal="left"/>
    </xf>
    <xf numFmtId="0" fontId="7" fillId="4" borderId="9" xfId="1" applyFont="1" applyFill="1" applyBorder="1" applyAlignment="1">
      <alignment horizontal="left"/>
    </xf>
    <xf numFmtId="0" fontId="7" fillId="4" borderId="10" xfId="1" applyFont="1" applyFill="1" applyBorder="1" applyAlignment="1">
      <alignment horizontal="left"/>
    </xf>
    <xf numFmtId="0" fontId="7" fillId="4" borderId="11" xfId="1" applyFont="1" applyFill="1" applyBorder="1" applyAlignment="1">
      <alignment horizontal="left"/>
    </xf>
    <xf numFmtId="3" fontId="7" fillId="4" borderId="9" xfId="1" applyNumberFormat="1" applyFont="1" applyFill="1" applyBorder="1"/>
    <xf numFmtId="0" fontId="7" fillId="0" borderId="0" xfId="1" applyFont="1" applyBorder="1" applyAlignment="1">
      <alignment horizontal="left"/>
    </xf>
    <xf numFmtId="0" fontId="2" fillId="0" borderId="0" xfId="1" applyFont="1" applyBorder="1" applyAlignment="1">
      <alignment horizontal="left"/>
    </xf>
    <xf numFmtId="0" fontId="2" fillId="0" borderId="0" xfId="1" applyFont="1" applyBorder="1"/>
    <xf numFmtId="14" fontId="2" fillId="0" borderId="0" xfId="1" applyNumberFormat="1" applyFont="1"/>
    <xf numFmtId="0" fontId="1" fillId="0" borderId="0" xfId="1"/>
    <xf numFmtId="0" fontId="4" fillId="0" borderId="0" xfId="2" applyFont="1"/>
    <xf numFmtId="0" fontId="13" fillId="0" borderId="0" xfId="1" applyFont="1"/>
    <xf numFmtId="0" fontId="2" fillId="0" borderId="0" xfId="2" applyFont="1"/>
    <xf numFmtId="0" fontId="2" fillId="3" borderId="1" xfId="2" applyFont="1" applyFill="1" applyBorder="1" applyAlignment="1"/>
    <xf numFmtId="0" fontId="2" fillId="3" borderId="2" xfId="2" applyFont="1" applyFill="1" applyBorder="1" applyAlignment="1"/>
    <xf numFmtId="0" fontId="2" fillId="3" borderId="31" xfId="2" applyFont="1" applyFill="1" applyBorder="1" applyAlignment="1"/>
    <xf numFmtId="0" fontId="7" fillId="3" borderId="3" xfId="2" applyFont="1" applyFill="1" applyBorder="1" applyAlignment="1">
      <alignment horizontal="center"/>
    </xf>
    <xf numFmtId="0" fontId="7" fillId="3" borderId="2" xfId="2" applyFont="1" applyFill="1" applyBorder="1" applyAlignment="1">
      <alignment horizontal="center"/>
    </xf>
    <xf numFmtId="0" fontId="7" fillId="3" borderId="3" xfId="1" applyFont="1" applyFill="1" applyBorder="1" applyAlignment="1">
      <alignment horizontal="left" shrinkToFit="1"/>
    </xf>
    <xf numFmtId="0" fontId="7" fillId="3" borderId="30" xfId="2" applyFont="1" applyFill="1" applyBorder="1" applyAlignment="1"/>
    <xf numFmtId="0" fontId="7" fillId="3" borderId="0" xfId="2" applyFont="1" applyFill="1" applyBorder="1" applyAlignment="1">
      <alignment horizontal="center"/>
    </xf>
    <xf numFmtId="0" fontId="7" fillId="3" borderId="32" xfId="2" applyFont="1" applyFill="1" applyBorder="1" applyAlignment="1">
      <alignment horizontal="center"/>
    </xf>
    <xf numFmtId="0" fontId="7" fillId="3" borderId="21" xfId="2" applyFont="1" applyFill="1" applyBorder="1" applyAlignment="1">
      <alignment horizontal="center"/>
    </xf>
    <xf numFmtId="0" fontId="7" fillId="3" borderId="21" xfId="1" applyFont="1" applyFill="1" applyBorder="1"/>
    <xf numFmtId="0" fontId="10" fillId="4" borderId="17" xfId="2" applyFont="1" applyFill="1" applyBorder="1" applyAlignment="1">
      <alignment horizontal="left"/>
    </xf>
    <xf numFmtId="0" fontId="10" fillId="4" borderId="18" xfId="2" applyFont="1" applyFill="1" applyBorder="1" applyAlignment="1">
      <alignment horizontal="left"/>
    </xf>
    <xf numFmtId="0" fontId="10" fillId="4" borderId="33" xfId="2" applyFont="1" applyFill="1" applyBorder="1" applyAlignment="1">
      <alignment horizontal="left"/>
    </xf>
    <xf numFmtId="3" fontId="7" fillId="4" borderId="19" xfId="2" applyNumberFormat="1" applyFont="1" applyFill="1" applyBorder="1"/>
    <xf numFmtId="3" fontId="2" fillId="4" borderId="18" xfId="2" applyNumberFormat="1" applyFont="1" applyFill="1" applyBorder="1"/>
    <xf numFmtId="0" fontId="13" fillId="4" borderId="19" xfId="1" applyFont="1" applyFill="1" applyBorder="1"/>
    <xf numFmtId="0" fontId="5" fillId="2" borderId="17" xfId="2" applyFont="1" applyFill="1" applyBorder="1" applyAlignment="1">
      <alignment horizontal="left"/>
    </xf>
    <xf numFmtId="0" fontId="5" fillId="2" borderId="18" xfId="2" applyFont="1" applyFill="1" applyBorder="1" applyAlignment="1">
      <alignment horizontal="left"/>
    </xf>
    <xf numFmtId="0" fontId="5" fillId="2" borderId="33" xfId="2" applyFont="1" applyFill="1" applyBorder="1" applyAlignment="1">
      <alignment horizontal="left"/>
    </xf>
    <xf numFmtId="3" fontId="2" fillId="0" borderId="21" xfId="2" applyNumberFormat="1" applyFont="1" applyBorder="1"/>
    <xf numFmtId="3" fontId="2" fillId="0" borderId="0" xfId="2" applyNumberFormat="1" applyFont="1" applyBorder="1"/>
    <xf numFmtId="0" fontId="13" fillId="0" borderId="21" xfId="1" applyFont="1" applyBorder="1"/>
    <xf numFmtId="0" fontId="11" fillId="6" borderId="17" xfId="2" applyFont="1" applyFill="1" applyBorder="1" applyAlignment="1">
      <alignment horizontal="left"/>
    </xf>
    <xf numFmtId="0" fontId="10" fillId="6" borderId="18" xfId="2" applyFont="1" applyFill="1" applyBorder="1" applyAlignment="1">
      <alignment horizontal="left"/>
    </xf>
    <xf numFmtId="0" fontId="10" fillId="6" borderId="33" xfId="2" applyFont="1" applyFill="1" applyBorder="1" applyAlignment="1">
      <alignment horizontal="left"/>
    </xf>
    <xf numFmtId="3" fontId="17" fillId="6" borderId="19" xfId="2" applyNumberFormat="1" applyFont="1" applyFill="1" applyBorder="1"/>
    <xf numFmtId="3" fontId="17" fillId="6" borderId="18" xfId="2" applyNumberFormat="1" applyFont="1" applyFill="1" applyBorder="1"/>
    <xf numFmtId="0" fontId="11" fillId="6" borderId="21" xfId="1" applyFont="1" applyFill="1" applyBorder="1"/>
    <xf numFmtId="0" fontId="11" fillId="6" borderId="22" xfId="2" applyFont="1" applyFill="1" applyBorder="1" applyAlignment="1">
      <alignment horizontal="left"/>
    </xf>
    <xf numFmtId="0" fontId="10" fillId="6" borderId="23" xfId="2" applyFont="1" applyFill="1" applyBorder="1" applyAlignment="1">
      <alignment horizontal="left"/>
    </xf>
    <xf numFmtId="0" fontId="10" fillId="6" borderId="34" xfId="2" applyFont="1" applyFill="1" applyBorder="1" applyAlignment="1">
      <alignment horizontal="left"/>
    </xf>
    <xf numFmtId="0" fontId="5" fillId="2" borderId="22" xfId="2" applyFont="1" applyFill="1" applyBorder="1" applyAlignment="1">
      <alignment horizontal="left"/>
    </xf>
    <xf numFmtId="0" fontId="5" fillId="2" borderId="23" xfId="2" applyFont="1" applyFill="1" applyBorder="1" applyAlignment="1">
      <alignment horizontal="left"/>
    </xf>
    <xf numFmtId="0" fontId="5" fillId="2" borderId="34" xfId="2" applyFont="1" applyFill="1" applyBorder="1" applyAlignment="1">
      <alignment horizontal="left"/>
    </xf>
    <xf numFmtId="3" fontId="2" fillId="0" borderId="20" xfId="2" applyNumberFormat="1" applyFont="1" applyBorder="1"/>
    <xf numFmtId="3" fontId="2" fillId="0" borderId="23" xfId="2" applyNumberFormat="1" applyFont="1" applyBorder="1"/>
    <xf numFmtId="3" fontId="2" fillId="0" borderId="19" xfId="2" applyNumberFormat="1" applyFont="1" applyBorder="1"/>
    <xf numFmtId="3" fontId="2" fillId="0" borderId="18" xfId="2" applyNumberFormat="1" applyFont="1" applyBorder="1"/>
    <xf numFmtId="3" fontId="2" fillId="2" borderId="19" xfId="2" applyNumberFormat="1" applyFont="1" applyFill="1" applyBorder="1"/>
    <xf numFmtId="3" fontId="2" fillId="2" borderId="18" xfId="2" applyNumberFormat="1" applyFont="1" applyFill="1" applyBorder="1"/>
    <xf numFmtId="0" fontId="5" fillId="2" borderId="14" xfId="2" applyFont="1" applyFill="1" applyBorder="1" applyAlignment="1">
      <alignment horizontal="left"/>
    </xf>
    <xf numFmtId="0" fontId="5" fillId="2" borderId="15" xfId="2" applyFont="1" applyFill="1" applyBorder="1" applyAlignment="1">
      <alignment horizontal="left"/>
    </xf>
    <xf numFmtId="0" fontId="5" fillId="2" borderId="35" xfId="2" applyFont="1" applyFill="1" applyBorder="1" applyAlignment="1">
      <alignment horizontal="left"/>
    </xf>
    <xf numFmtId="3" fontId="2" fillId="0" borderId="27" xfId="2" applyNumberFormat="1" applyFont="1" applyBorder="1"/>
    <xf numFmtId="3" fontId="2" fillId="0" borderId="15" xfId="2" applyNumberFormat="1" applyFont="1" applyBorder="1"/>
    <xf numFmtId="3" fontId="2" fillId="2" borderId="27" xfId="2" applyNumberFormat="1" applyFont="1" applyFill="1" applyBorder="1"/>
    <xf numFmtId="3" fontId="2" fillId="2" borderId="15" xfId="2" applyNumberFormat="1" applyFont="1" applyFill="1" applyBorder="1"/>
    <xf numFmtId="3" fontId="2" fillId="4" borderId="19" xfId="2" applyNumberFormat="1" applyFont="1" applyFill="1" applyBorder="1"/>
    <xf numFmtId="0" fontId="5" fillId="2" borderId="24" xfId="2" applyFont="1" applyFill="1" applyBorder="1" applyAlignment="1">
      <alignment horizontal="left"/>
    </xf>
    <xf numFmtId="0" fontId="5" fillId="2" borderId="25" xfId="2" applyFont="1" applyFill="1" applyBorder="1" applyAlignment="1">
      <alignment horizontal="left"/>
    </xf>
    <xf numFmtId="0" fontId="5" fillId="2" borderId="36" xfId="2" applyFont="1" applyFill="1" applyBorder="1" applyAlignment="1">
      <alignment horizontal="left"/>
    </xf>
    <xf numFmtId="3" fontId="2" fillId="0" borderId="7" xfId="2" applyNumberFormat="1" applyFont="1" applyBorder="1"/>
    <xf numFmtId="0" fontId="13" fillId="0" borderId="7" xfId="1" applyFont="1" applyBorder="1"/>
    <xf numFmtId="0" fontId="7" fillId="5" borderId="9" xfId="2" applyFont="1" applyFill="1" applyBorder="1" applyAlignment="1">
      <alignment horizontal="left"/>
    </xf>
    <xf numFmtId="0" fontId="7" fillId="5" borderId="10" xfId="2" applyFont="1" applyFill="1" applyBorder="1" applyAlignment="1">
      <alignment horizontal="left"/>
    </xf>
    <xf numFmtId="0" fontId="7" fillId="5" borderId="11" xfId="2" applyFont="1" applyFill="1" applyBorder="1" applyAlignment="1">
      <alignment horizontal="left"/>
    </xf>
    <xf numFmtId="3" fontId="7" fillId="5" borderId="12" xfId="2" applyNumberFormat="1" applyFont="1" applyFill="1" applyBorder="1"/>
    <xf numFmtId="3" fontId="7" fillId="5" borderId="10" xfId="2" applyNumberFormat="1" applyFont="1" applyFill="1" applyBorder="1"/>
    <xf numFmtId="0" fontId="5" fillId="2" borderId="37" xfId="2" applyFont="1" applyFill="1" applyBorder="1" applyAlignment="1">
      <alignment horizontal="left"/>
    </xf>
    <xf numFmtId="0" fontId="5" fillId="2" borderId="38" xfId="2" applyFont="1" applyFill="1" applyBorder="1" applyAlignment="1">
      <alignment horizontal="left"/>
    </xf>
    <xf numFmtId="0" fontId="5" fillId="2" borderId="39" xfId="2" applyFont="1" applyFill="1" applyBorder="1" applyAlignment="1">
      <alignment horizontal="left"/>
    </xf>
    <xf numFmtId="3" fontId="2" fillId="2" borderId="20" xfId="2" applyNumberFormat="1" applyFont="1" applyFill="1" applyBorder="1"/>
    <xf numFmtId="3" fontId="2" fillId="2" borderId="23" xfId="2" applyNumberFormat="1" applyFont="1" applyFill="1" applyBorder="1"/>
    <xf numFmtId="0" fontId="7" fillId="4" borderId="9" xfId="2" applyFont="1" applyFill="1" applyBorder="1"/>
    <xf numFmtId="0" fontId="7" fillId="4" borderId="10" xfId="2" applyFont="1" applyFill="1" applyBorder="1"/>
    <xf numFmtId="0" fontId="7" fillId="4" borderId="11" xfId="2" applyFont="1" applyFill="1" applyBorder="1"/>
    <xf numFmtId="3" fontId="7" fillId="4" borderId="12" xfId="2" applyNumberFormat="1" applyFont="1" applyFill="1" applyBorder="1"/>
    <xf numFmtId="3" fontId="7" fillId="4" borderId="10" xfId="2" applyNumberFormat="1" applyFont="1" applyFill="1" applyBorder="1"/>
    <xf numFmtId="14" fontId="1" fillId="0" borderId="0" xfId="1" applyNumberFormat="1"/>
    <xf numFmtId="0" fontId="18" fillId="0" borderId="0" xfId="0" applyFont="1"/>
    <xf numFmtId="1" fontId="18" fillId="0" borderId="0" xfId="0" applyNumberFormat="1" applyFont="1"/>
    <xf numFmtId="0" fontId="19" fillId="0" borderId="0" xfId="0" applyFont="1"/>
    <xf numFmtId="0" fontId="20" fillId="0" borderId="9" xfId="2" applyFont="1" applyBorder="1" applyAlignment="1">
      <alignment horizontal="center"/>
    </xf>
    <xf numFmtId="0" fontId="20" fillId="0" borderId="10" xfId="2" applyFont="1" applyBorder="1" applyAlignment="1">
      <alignment horizontal="center"/>
    </xf>
    <xf numFmtId="0" fontId="20" fillId="0" borderId="12" xfId="2" applyFont="1" applyBorder="1" applyAlignment="1">
      <alignment horizontal="center"/>
    </xf>
    <xf numFmtId="1" fontId="20" fillId="0" borderId="12" xfId="2" applyNumberFormat="1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2" xfId="0" applyFont="1" applyBorder="1"/>
    <xf numFmtId="0" fontId="20" fillId="0" borderId="12" xfId="0" applyFont="1" applyBorder="1"/>
    <xf numFmtId="0" fontId="20" fillId="0" borderId="9" xfId="2" applyFont="1" applyBorder="1"/>
    <xf numFmtId="0" fontId="20" fillId="0" borderId="6" xfId="2" applyFont="1" applyBorder="1"/>
    <xf numFmtId="0" fontId="21" fillId="7" borderId="12" xfId="2" applyFont="1" applyFill="1" applyBorder="1"/>
    <xf numFmtId="1" fontId="20" fillId="0" borderId="12" xfId="0" applyNumberFormat="1" applyFont="1" applyFill="1" applyBorder="1"/>
    <xf numFmtId="10" fontId="22" fillId="0" borderId="13" xfId="0" applyNumberFormat="1" applyFont="1" applyFill="1" applyBorder="1"/>
    <xf numFmtId="0" fontId="12" fillId="0" borderId="22" xfId="2" applyFont="1" applyBorder="1"/>
    <xf numFmtId="0" fontId="12" fillId="0" borderId="23" xfId="2" applyFont="1" applyBorder="1"/>
    <xf numFmtId="0" fontId="12" fillId="0" borderId="20" xfId="2" applyFont="1" applyBorder="1"/>
    <xf numFmtId="1" fontId="12" fillId="0" borderId="16" xfId="0" applyNumberFormat="1" applyFont="1" applyFill="1" applyBorder="1"/>
    <xf numFmtId="10" fontId="13" fillId="0" borderId="19" xfId="0" applyNumberFormat="1" applyFont="1" applyFill="1" applyBorder="1"/>
    <xf numFmtId="0" fontId="12" fillId="0" borderId="17" xfId="2" applyFont="1" applyBorder="1"/>
    <xf numFmtId="0" fontId="12" fillId="0" borderId="18" xfId="2" applyFont="1" applyBorder="1"/>
    <xf numFmtId="0" fontId="12" fillId="0" borderId="19" xfId="2" applyFont="1" applyBorder="1"/>
    <xf numFmtId="1" fontId="12" fillId="0" borderId="19" xfId="0" applyNumberFormat="1" applyFont="1" applyFill="1" applyBorder="1"/>
    <xf numFmtId="0" fontId="12" fillId="0" borderId="25" xfId="2" applyFont="1" applyBorder="1"/>
    <xf numFmtId="1" fontId="12" fillId="0" borderId="7" xfId="0" applyNumberFormat="1" applyFont="1" applyFill="1" applyBorder="1"/>
    <xf numFmtId="0" fontId="20" fillId="0" borderId="10" xfId="2" applyFont="1" applyBorder="1"/>
    <xf numFmtId="0" fontId="21" fillId="8" borderId="12" xfId="2" applyFont="1" applyFill="1" applyBorder="1"/>
    <xf numFmtId="0" fontId="12" fillId="0" borderId="0" xfId="2" applyFont="1" applyBorder="1"/>
    <xf numFmtId="1" fontId="12" fillId="0" borderId="1" xfId="0" applyNumberFormat="1" applyFont="1" applyFill="1" applyBorder="1"/>
    <xf numFmtId="1" fontId="12" fillId="0" borderId="17" xfId="0" applyNumberFormat="1" applyFont="1" applyFill="1" applyBorder="1"/>
    <xf numFmtId="0" fontId="23" fillId="0" borderId="0" xfId="0" applyFont="1"/>
    <xf numFmtId="0" fontId="12" fillId="0" borderId="14" xfId="2" applyFont="1" applyBorder="1"/>
    <xf numFmtId="0" fontId="12" fillId="0" borderId="15" xfId="2" applyFont="1" applyBorder="1"/>
    <xf numFmtId="0" fontId="12" fillId="0" borderId="27" xfId="2" applyFont="1" applyBorder="1"/>
    <xf numFmtId="1" fontId="12" fillId="0" borderId="21" xfId="0" applyNumberFormat="1" applyFont="1" applyFill="1" applyBorder="1"/>
    <xf numFmtId="10" fontId="13" fillId="0" borderId="27" xfId="0" applyNumberFormat="1" applyFont="1" applyFill="1" applyBorder="1"/>
    <xf numFmtId="0" fontId="20" fillId="0" borderId="12" xfId="2" applyFont="1" applyBorder="1"/>
    <xf numFmtId="10" fontId="22" fillId="0" borderId="12" xfId="0" applyNumberFormat="1" applyFont="1" applyFill="1" applyBorder="1"/>
    <xf numFmtId="0" fontId="20" fillId="0" borderId="11" xfId="2" applyFont="1" applyBorder="1"/>
    <xf numFmtId="0" fontId="21" fillId="9" borderId="12" xfId="2" applyFont="1" applyFill="1" applyBorder="1"/>
    <xf numFmtId="0" fontId="12" fillId="0" borderId="22" xfId="2" applyFont="1" applyBorder="1" applyAlignment="1">
      <alignment horizontal="left"/>
    </xf>
    <xf numFmtId="0" fontId="20" fillId="0" borderId="23" xfId="2" applyFont="1" applyBorder="1"/>
    <xf numFmtId="1" fontId="12" fillId="0" borderId="20" xfId="0" applyNumberFormat="1" applyFont="1" applyFill="1" applyBorder="1"/>
    <xf numFmtId="10" fontId="13" fillId="0" borderId="20" xfId="0" applyNumberFormat="1" applyFont="1" applyFill="1" applyBorder="1"/>
    <xf numFmtId="0" fontId="12" fillId="0" borderId="14" xfId="2" applyFont="1" applyBorder="1" applyAlignment="1">
      <alignment horizontal="left"/>
    </xf>
    <xf numFmtId="0" fontId="12" fillId="0" borderId="9" xfId="2" applyFont="1" applyBorder="1"/>
    <xf numFmtId="0" fontId="12" fillId="0" borderId="6" xfId="2" applyFont="1" applyBorder="1"/>
    <xf numFmtId="0" fontId="20" fillId="10" borderId="12" xfId="2" applyFont="1" applyFill="1" applyBorder="1"/>
    <xf numFmtId="0" fontId="20" fillId="0" borderId="0" xfId="2" applyFont="1" applyFill="1" applyBorder="1"/>
    <xf numFmtId="1" fontId="20" fillId="0" borderId="0" xfId="0" applyNumberFormat="1" applyFont="1" applyFill="1" applyBorder="1"/>
    <xf numFmtId="1" fontId="20" fillId="0" borderId="0" xfId="0" applyNumberFormat="1" applyFont="1" applyBorder="1"/>
    <xf numFmtId="0" fontId="24" fillId="0" borderId="0" xfId="0" applyFont="1"/>
    <xf numFmtId="0" fontId="25" fillId="0" borderId="0" xfId="0" applyFont="1"/>
    <xf numFmtId="1" fontId="12" fillId="0" borderId="0" xfId="0" applyNumberFormat="1" applyFont="1"/>
    <xf numFmtId="0" fontId="12" fillId="0" borderId="0" xfId="0" applyFont="1"/>
    <xf numFmtId="0" fontId="26" fillId="0" borderId="0" xfId="0" applyFont="1"/>
    <xf numFmtId="0" fontId="27" fillId="0" borderId="0" xfId="0" applyFont="1"/>
    <xf numFmtId="0" fontId="12" fillId="10" borderId="1" xfId="2" applyFont="1" applyFill="1" applyBorder="1"/>
    <xf numFmtId="0" fontId="12" fillId="10" borderId="2" xfId="2" applyFont="1" applyFill="1" applyBorder="1"/>
    <xf numFmtId="1" fontId="12" fillId="10" borderId="2" xfId="0" applyNumberFormat="1" applyFont="1" applyFill="1" applyBorder="1"/>
    <xf numFmtId="0" fontId="12" fillId="10" borderId="2" xfId="0" applyFont="1" applyFill="1" applyBorder="1"/>
    <xf numFmtId="0" fontId="12" fillId="10" borderId="31" xfId="0" applyFont="1" applyFill="1" applyBorder="1"/>
    <xf numFmtId="0" fontId="12" fillId="10" borderId="30" xfId="2" applyFont="1" applyFill="1" applyBorder="1"/>
    <xf numFmtId="1" fontId="12" fillId="10" borderId="0" xfId="0" applyNumberFormat="1" applyFont="1" applyFill="1" applyBorder="1"/>
    <xf numFmtId="0" fontId="12" fillId="10" borderId="0" xfId="0" applyFont="1" applyFill="1" applyBorder="1"/>
    <xf numFmtId="0" fontId="12" fillId="10" borderId="32" xfId="0" applyFont="1" applyFill="1" applyBorder="1"/>
    <xf numFmtId="0" fontId="18" fillId="0" borderId="0" xfId="0" applyFont="1" applyFill="1"/>
    <xf numFmtId="0" fontId="20" fillId="10" borderId="0" xfId="2" applyFont="1" applyFill="1" applyBorder="1"/>
    <xf numFmtId="1" fontId="20" fillId="10" borderId="0" xfId="0" applyNumberFormat="1" applyFont="1" applyFill="1" applyBorder="1"/>
    <xf numFmtId="0" fontId="12" fillId="10" borderId="0" xfId="2" applyFont="1" applyFill="1" applyBorder="1"/>
    <xf numFmtId="0" fontId="20" fillId="0" borderId="40" xfId="2" applyFont="1" applyBorder="1" applyAlignment="1">
      <alignment horizontal="center"/>
    </xf>
    <xf numFmtId="0" fontId="20" fillId="0" borderId="13" xfId="2" applyFont="1" applyBorder="1" applyAlignment="1">
      <alignment horizontal="center"/>
    </xf>
    <xf numFmtId="1" fontId="20" fillId="0" borderId="10" xfId="2" applyNumberFormat="1" applyFont="1" applyFill="1" applyBorder="1" applyAlignment="1">
      <alignment horizontal="center"/>
    </xf>
    <xf numFmtId="0" fontId="20" fillId="0" borderId="10" xfId="0" applyFont="1" applyFill="1" applyBorder="1"/>
    <xf numFmtId="0" fontId="12" fillId="0" borderId="41" xfId="2" applyFont="1" applyBorder="1" applyAlignment="1">
      <alignment horizontal="right"/>
    </xf>
    <xf numFmtId="0" fontId="12" fillId="0" borderId="42" xfId="2" applyFont="1" applyBorder="1" applyAlignment="1">
      <alignment horizontal="center"/>
    </xf>
    <xf numFmtId="0" fontId="12" fillId="0" borderId="23" xfId="2" applyFont="1" applyBorder="1" applyAlignment="1">
      <alignment horizontal="left"/>
    </xf>
    <xf numFmtId="1" fontId="12" fillId="0" borderId="20" xfId="2" applyNumberFormat="1" applyFont="1" applyFill="1" applyBorder="1" applyAlignment="1">
      <alignment horizontal="right" wrapText="1"/>
    </xf>
    <xf numFmtId="0" fontId="12" fillId="0" borderId="43" xfId="2" applyFont="1" applyBorder="1" applyAlignment="1">
      <alignment horizontal="right"/>
    </xf>
    <xf numFmtId="0" fontId="12" fillId="0" borderId="44" xfId="2" applyFont="1" applyBorder="1" applyAlignment="1">
      <alignment horizontal="center"/>
    </xf>
    <xf numFmtId="0" fontId="12" fillId="0" borderId="18" xfId="2" applyFont="1" applyBorder="1" applyAlignment="1">
      <alignment horizontal="left"/>
    </xf>
    <xf numFmtId="1" fontId="12" fillId="0" borderId="19" xfId="2" applyNumberFormat="1" applyFont="1" applyFill="1" applyBorder="1" applyAlignment="1">
      <alignment horizontal="right" wrapText="1"/>
    </xf>
    <xf numFmtId="0" fontId="12" fillId="0" borderId="18" xfId="0" applyFont="1" applyBorder="1" applyAlignment="1">
      <alignment horizontal="left"/>
    </xf>
    <xf numFmtId="0" fontId="12" fillId="0" borderId="45" xfId="0" applyFont="1" applyBorder="1"/>
    <xf numFmtId="0" fontId="12" fillId="0" borderId="46" xfId="0" applyFont="1" applyBorder="1"/>
    <xf numFmtId="0" fontId="12" fillId="0" borderId="15" xfId="0" applyFont="1" applyBorder="1"/>
    <xf numFmtId="0" fontId="12" fillId="0" borderId="27" xfId="0" applyFont="1" applyFill="1" applyBorder="1"/>
    <xf numFmtId="0" fontId="20" fillId="0" borderId="40" xfId="2" applyFont="1" applyBorder="1" applyAlignment="1">
      <alignment horizontal="right"/>
    </xf>
    <xf numFmtId="0" fontId="20" fillId="0" borderId="10" xfId="2" applyFont="1" applyBorder="1" applyAlignment="1">
      <alignment horizontal="left"/>
    </xf>
    <xf numFmtId="1" fontId="20" fillId="0" borderId="12" xfId="2" applyNumberFormat="1" applyFont="1" applyFill="1" applyBorder="1" applyAlignment="1">
      <alignment horizontal="right"/>
    </xf>
    <xf numFmtId="0" fontId="12" fillId="10" borderId="5" xfId="2" applyFont="1" applyFill="1" applyBorder="1"/>
    <xf numFmtId="0" fontId="12" fillId="10" borderId="6" xfId="2" applyFont="1" applyFill="1" applyBorder="1"/>
    <xf numFmtId="1" fontId="12" fillId="10" borderId="6" xfId="0" applyNumberFormat="1" applyFont="1" applyFill="1" applyBorder="1"/>
    <xf numFmtId="0" fontId="12" fillId="10" borderId="6" xfId="0" applyFont="1" applyFill="1" applyBorder="1"/>
    <xf numFmtId="0" fontId="12" fillId="10" borderId="47" xfId="0" applyFont="1" applyFill="1" applyBorder="1"/>
    <xf numFmtId="0" fontId="20" fillId="0" borderId="11" xfId="2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2" xfId="0" applyFont="1" applyFill="1" applyBorder="1"/>
    <xf numFmtId="0" fontId="20" fillId="0" borderId="11" xfId="0" applyFont="1" applyBorder="1"/>
    <xf numFmtId="0" fontId="12" fillId="0" borderId="48" xfId="0" applyFont="1" applyBorder="1"/>
    <xf numFmtId="0" fontId="12" fillId="2" borderId="49" xfId="0" applyFont="1" applyFill="1" applyBorder="1"/>
    <xf numFmtId="0" fontId="12" fillId="0" borderId="38" xfId="2" applyFont="1" applyBorder="1"/>
    <xf numFmtId="1" fontId="12" fillId="0" borderId="38" xfId="0" applyNumberFormat="1" applyFont="1" applyFill="1" applyBorder="1"/>
    <xf numFmtId="10" fontId="13" fillId="0" borderId="39" xfId="0" applyNumberFormat="1" applyFont="1" applyFill="1" applyBorder="1"/>
    <xf numFmtId="0" fontId="12" fillId="0" borderId="43" xfId="0" applyFont="1" applyBorder="1"/>
    <xf numFmtId="0" fontId="12" fillId="0" borderId="44" xfId="0" applyFont="1" applyBorder="1"/>
    <xf numFmtId="0" fontId="12" fillId="0" borderId="18" xfId="0" applyFont="1" applyBorder="1"/>
    <xf numFmtId="1" fontId="12" fillId="0" borderId="18" xfId="0" applyNumberFormat="1" applyFont="1" applyFill="1" applyBorder="1"/>
    <xf numFmtId="10" fontId="13" fillId="0" borderId="33" xfId="0" applyNumberFormat="1" applyFont="1" applyFill="1" applyBorder="1"/>
    <xf numFmtId="0" fontId="12" fillId="0" borderId="50" xfId="0" applyFont="1" applyBorder="1"/>
    <xf numFmtId="0" fontId="12" fillId="0" borderId="51" xfId="0" applyFont="1" applyBorder="1"/>
    <xf numFmtId="0" fontId="12" fillId="0" borderId="25" xfId="0" applyFont="1" applyBorder="1"/>
    <xf numFmtId="1" fontId="12" fillId="0" borderId="26" xfId="0" applyNumberFormat="1" applyFont="1" applyFill="1" applyBorder="1"/>
    <xf numFmtId="1" fontId="12" fillId="0" borderId="25" xfId="0" applyNumberFormat="1" applyFont="1" applyFill="1" applyBorder="1"/>
    <xf numFmtId="10" fontId="13" fillId="0" borderId="35" xfId="0" applyNumberFormat="1" applyFont="1" applyFill="1" applyBorder="1"/>
    <xf numFmtId="0" fontId="12" fillId="0" borderId="5" xfId="0" applyFont="1" applyBorder="1"/>
    <xf numFmtId="0" fontId="12" fillId="0" borderId="47" xfId="0" applyFont="1" applyBorder="1"/>
    <xf numFmtId="0" fontId="20" fillId="0" borderId="6" xfId="0" applyFont="1" applyBorder="1"/>
    <xf numFmtId="1" fontId="20" fillId="0" borderId="7" xfId="0" applyNumberFormat="1" applyFont="1" applyFill="1" applyBorder="1"/>
    <xf numFmtId="1" fontId="20" fillId="0" borderId="6" xfId="0" applyNumberFormat="1" applyFont="1" applyFill="1" applyBorder="1"/>
    <xf numFmtId="0" fontId="20" fillId="10" borderId="2" xfId="2" applyFont="1" applyFill="1" applyBorder="1"/>
    <xf numFmtId="0" fontId="12" fillId="0" borderId="19" xfId="0" applyFont="1" applyFill="1" applyBorder="1" applyAlignment="1">
      <alignment horizontal="right"/>
    </xf>
    <xf numFmtId="0" fontId="12" fillId="0" borderId="19" xfId="0" applyFont="1" applyFill="1" applyBorder="1"/>
    <xf numFmtId="0" fontId="12" fillId="0" borderId="40" xfId="0" applyFont="1" applyBorder="1"/>
    <xf numFmtId="0" fontId="12" fillId="0" borderId="13" xfId="0" applyFont="1" applyBorder="1"/>
    <xf numFmtId="0" fontId="20" fillId="0" borderId="10" xfId="0" applyFont="1" applyBorder="1"/>
    <xf numFmtId="0" fontId="12" fillId="0" borderId="0" xfId="0" applyFont="1" applyBorder="1"/>
    <xf numFmtId="0" fontId="20" fillId="0" borderId="0" xfId="0" applyFont="1" applyBorder="1"/>
    <xf numFmtId="10" fontId="22" fillId="0" borderId="0" xfId="0" applyNumberFormat="1" applyFont="1" applyFill="1" applyBorder="1"/>
    <xf numFmtId="0" fontId="12" fillId="0" borderId="52" xfId="0" applyFont="1" applyBorder="1"/>
    <xf numFmtId="0" fontId="20" fillId="11" borderId="29" xfId="0" applyFont="1" applyFill="1" applyBorder="1"/>
    <xf numFmtId="1" fontId="12" fillId="0" borderId="12" xfId="0" applyNumberFormat="1" applyFont="1" applyFill="1" applyBorder="1"/>
    <xf numFmtId="0" fontId="12" fillId="0" borderId="12" xfId="0" applyFont="1" applyFill="1" applyBorder="1"/>
    <xf numFmtId="0" fontId="12" fillId="0" borderId="11" xfId="0" applyFont="1" applyBorder="1"/>
    <xf numFmtId="0" fontId="12" fillId="0" borderId="49" xfId="0" applyFont="1" applyBorder="1"/>
    <xf numFmtId="0" fontId="12" fillId="0" borderId="38" xfId="0" applyFont="1" applyFill="1" applyBorder="1"/>
    <xf numFmtId="0" fontId="12" fillId="0" borderId="16" xfId="0" applyFont="1" applyFill="1" applyBorder="1"/>
    <xf numFmtId="10" fontId="13" fillId="0" borderId="16" xfId="0" applyNumberFormat="1" applyFont="1" applyFill="1" applyBorder="1"/>
    <xf numFmtId="1" fontId="12" fillId="0" borderId="27" xfId="0" applyNumberFormat="1" applyFont="1" applyFill="1" applyBorder="1"/>
    <xf numFmtId="0" fontId="12" fillId="0" borderId="26" xfId="0" applyFont="1" applyFill="1" applyBorder="1"/>
    <xf numFmtId="10" fontId="13" fillId="0" borderId="26" xfId="0" applyNumberFormat="1" applyFont="1" applyFill="1" applyBorder="1"/>
    <xf numFmtId="9" fontId="18" fillId="0" borderId="0" xfId="0" applyNumberFormat="1" applyFont="1" applyFill="1"/>
    <xf numFmtId="0" fontId="12" fillId="0" borderId="9" xfId="0" applyFont="1" applyBorder="1"/>
    <xf numFmtId="0" fontId="20" fillId="11" borderId="10" xfId="0" applyFont="1" applyFill="1" applyBorder="1"/>
    <xf numFmtId="0" fontId="12" fillId="0" borderId="10" xfId="0" applyFont="1" applyFill="1" applyBorder="1"/>
    <xf numFmtId="0" fontId="12" fillId="0" borderId="12" xfId="0" applyFont="1" applyBorder="1"/>
    <xf numFmtId="0" fontId="12" fillId="0" borderId="41" xfId="0" applyFont="1" applyBorder="1"/>
    <xf numFmtId="0" fontId="12" fillId="0" borderId="42" xfId="0" applyFont="1" applyBorder="1"/>
    <xf numFmtId="0" fontId="12" fillId="0" borderId="23" xfId="0" applyFont="1" applyBorder="1"/>
    <xf numFmtId="0" fontId="12" fillId="0" borderId="23" xfId="0" applyFont="1" applyFill="1" applyBorder="1"/>
    <xf numFmtId="0" fontId="12" fillId="0" borderId="15" xfId="0" applyFont="1" applyFill="1" applyBorder="1"/>
    <xf numFmtId="0" fontId="20" fillId="0" borderId="9" xfId="0" applyFont="1" applyBorder="1"/>
    <xf numFmtId="0" fontId="21" fillId="8" borderId="9" xfId="2" applyFont="1" applyFill="1" applyBorder="1"/>
    <xf numFmtId="0" fontId="28" fillId="8" borderId="11" xfId="2" applyFont="1" applyFill="1" applyBorder="1"/>
    <xf numFmtId="0" fontId="12" fillId="0" borderId="53" xfId="0" applyFont="1" applyBorder="1" applyAlignment="1">
      <alignment horizontal="right" wrapText="1"/>
    </xf>
    <xf numFmtId="0" fontId="12" fillId="0" borderId="4" xfId="0" applyFont="1" applyBorder="1" applyAlignment="1">
      <alignment horizontal="right" wrapText="1"/>
    </xf>
    <xf numFmtId="0" fontId="12" fillId="0" borderId="2" xfId="0" applyFont="1" applyBorder="1" applyAlignment="1">
      <alignment wrapText="1"/>
    </xf>
    <xf numFmtId="1" fontId="12" fillId="0" borderId="3" xfId="0" applyNumberFormat="1" applyFont="1" applyFill="1" applyBorder="1"/>
    <xf numFmtId="9" fontId="18" fillId="0" borderId="0" xfId="0" applyNumberFormat="1" applyFont="1"/>
    <xf numFmtId="0" fontId="29" fillId="0" borderId="10" xfId="0" applyFont="1" applyBorder="1"/>
    <xf numFmtId="0" fontId="30" fillId="0" borderId="10" xfId="0" applyFont="1" applyBorder="1"/>
    <xf numFmtId="0" fontId="21" fillId="12" borderId="9" xfId="2" applyFont="1" applyFill="1" applyBorder="1"/>
    <xf numFmtId="0" fontId="28" fillId="12" borderId="11" xfId="2" applyFont="1" applyFill="1" applyBorder="1"/>
    <xf numFmtId="0" fontId="12" fillId="13" borderId="1" xfId="0" applyFont="1" applyFill="1" applyBorder="1" applyAlignment="1">
      <alignment horizontal="right" wrapText="1"/>
    </xf>
    <xf numFmtId="0" fontId="12" fillId="13" borderId="2" xfId="0" applyFont="1" applyFill="1" applyBorder="1" applyAlignment="1">
      <alignment horizontal="right" wrapText="1"/>
    </xf>
    <xf numFmtId="0" fontId="12" fillId="13" borderId="2" xfId="0" applyFont="1" applyFill="1" applyBorder="1" applyAlignment="1">
      <alignment wrapText="1"/>
    </xf>
    <xf numFmtId="1" fontId="12" fillId="13" borderId="2" xfId="0" applyNumberFormat="1" applyFont="1" applyFill="1" applyBorder="1"/>
    <xf numFmtId="10" fontId="13" fillId="13" borderId="31" xfId="0" applyNumberFormat="1" applyFont="1" applyFill="1" applyBorder="1"/>
    <xf numFmtId="0" fontId="12" fillId="13" borderId="30" xfId="0" applyFont="1" applyFill="1" applyBorder="1" applyAlignment="1">
      <alignment horizontal="right" wrapText="1"/>
    </xf>
    <xf numFmtId="1" fontId="12" fillId="13" borderId="0" xfId="0" applyNumberFormat="1" applyFont="1" applyFill="1" applyBorder="1"/>
    <xf numFmtId="10" fontId="13" fillId="13" borderId="32" xfId="0" applyNumberFormat="1" applyFont="1" applyFill="1" applyBorder="1"/>
    <xf numFmtId="0" fontId="12" fillId="13" borderId="0" xfId="0" applyFont="1" applyFill="1" applyBorder="1" applyAlignment="1">
      <alignment horizontal="right" wrapText="1"/>
    </xf>
    <xf numFmtId="0" fontId="12" fillId="13" borderId="0" xfId="0" applyFont="1" applyFill="1" applyBorder="1" applyAlignment="1">
      <alignment wrapText="1"/>
    </xf>
    <xf numFmtId="0" fontId="12" fillId="13" borderId="5" xfId="0" applyFont="1" applyFill="1" applyBorder="1" applyAlignment="1">
      <alignment horizontal="right" wrapText="1"/>
    </xf>
    <xf numFmtId="0" fontId="12" fillId="13" borderId="6" xfId="0" applyFont="1" applyFill="1" applyBorder="1" applyAlignment="1">
      <alignment wrapText="1"/>
    </xf>
    <xf numFmtId="1" fontId="12" fillId="13" borderId="6" xfId="0" applyNumberFormat="1" applyFont="1" applyFill="1" applyBorder="1"/>
    <xf numFmtId="10" fontId="13" fillId="13" borderId="47" xfId="0" applyNumberFormat="1" applyFont="1" applyFill="1" applyBorder="1"/>
    <xf numFmtId="0" fontId="12" fillId="0" borderId="20" xfId="0" applyFont="1" applyFill="1" applyBorder="1"/>
    <xf numFmtId="10" fontId="13" fillId="0" borderId="12" xfId="0" applyNumberFormat="1" applyFont="1" applyFill="1" applyBorder="1"/>
    <xf numFmtId="0" fontId="20" fillId="10" borderId="1" xfId="2" applyFont="1" applyFill="1" applyBorder="1"/>
    <xf numFmtId="1" fontId="20" fillId="10" borderId="2" xfId="2" applyNumberFormat="1" applyFont="1" applyFill="1" applyBorder="1"/>
    <xf numFmtId="0" fontId="20" fillId="10" borderId="30" xfId="2" applyFont="1" applyFill="1" applyBorder="1"/>
    <xf numFmtId="0" fontId="12" fillId="10" borderId="30" xfId="0" applyFont="1" applyFill="1" applyBorder="1"/>
    <xf numFmtId="0" fontId="18" fillId="0" borderId="0" xfId="0" applyFont="1" applyBorder="1"/>
    <xf numFmtId="0" fontId="12" fillId="10" borderId="5" xfId="0" applyFont="1" applyFill="1" applyBorder="1"/>
    <xf numFmtId="0" fontId="18" fillId="0" borderId="0" xfId="0" applyFont="1" applyFill="1" applyBorder="1"/>
    <xf numFmtId="0" fontId="20" fillId="0" borderId="5" xfId="2" applyFont="1" applyBorder="1" applyAlignment="1">
      <alignment horizontal="center"/>
    </xf>
    <xf numFmtId="0" fontId="20" fillId="0" borderId="6" xfId="2" applyFont="1" applyBorder="1" applyAlignment="1">
      <alignment horizontal="center"/>
    </xf>
    <xf numFmtId="0" fontId="20" fillId="0" borderId="7" xfId="2" applyFont="1" applyBorder="1" applyAlignment="1">
      <alignment horizontal="center"/>
    </xf>
    <xf numFmtId="1" fontId="20" fillId="0" borderId="7" xfId="2" applyNumberFormat="1" applyFont="1" applyFill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0" fontId="20" fillId="0" borderId="6" xfId="0" applyFont="1" applyFill="1" applyBorder="1"/>
    <xf numFmtId="0" fontId="20" fillId="0" borderId="7" xfId="0" applyFont="1" applyBorder="1"/>
    <xf numFmtId="0" fontId="12" fillId="0" borderId="48" xfId="2" applyFont="1" applyBorder="1" applyAlignment="1">
      <alignment horizontal="right"/>
    </xf>
    <xf numFmtId="0" fontId="12" fillId="0" borderId="49" xfId="2" applyFont="1" applyBorder="1" applyAlignment="1">
      <alignment horizontal="right"/>
    </xf>
    <xf numFmtId="1" fontId="12" fillId="0" borderId="19" xfId="2" applyNumberFormat="1" applyFont="1" applyFill="1" applyBorder="1" applyAlignment="1">
      <alignment horizontal="right"/>
    </xf>
    <xf numFmtId="1" fontId="12" fillId="0" borderId="23" xfId="2" applyNumberFormat="1" applyFont="1" applyFill="1" applyBorder="1" applyAlignment="1">
      <alignment horizontal="right"/>
    </xf>
    <xf numFmtId="0" fontId="12" fillId="0" borderId="30" xfId="0" applyFont="1" applyBorder="1"/>
    <xf numFmtId="0" fontId="12" fillId="0" borderId="21" xfId="0" applyFont="1" applyFill="1" applyBorder="1" applyAlignment="1">
      <alignment horizontal="right"/>
    </xf>
    <xf numFmtId="0" fontId="20" fillId="13" borderId="30" xfId="2" applyFont="1" applyFill="1" applyBorder="1"/>
    <xf numFmtId="0" fontId="20" fillId="13" borderId="0" xfId="2" applyFont="1" applyFill="1" applyBorder="1"/>
    <xf numFmtId="0" fontId="28" fillId="13" borderId="0" xfId="2" applyFont="1" applyFill="1" applyBorder="1"/>
    <xf numFmtId="9" fontId="12" fillId="0" borderId="0" xfId="0" applyNumberFormat="1" applyFont="1"/>
    <xf numFmtId="0" fontId="31" fillId="0" borderId="0" xfId="0" applyFont="1"/>
    <xf numFmtId="0" fontId="32" fillId="0" borderId="0" xfId="0" applyFont="1"/>
    <xf numFmtId="9" fontId="33" fillId="0" borderId="0" xfId="0" applyNumberFormat="1" applyFont="1"/>
    <xf numFmtId="0" fontId="20" fillId="0" borderId="0" xfId="0" applyFont="1"/>
    <xf numFmtId="0" fontId="12" fillId="0" borderId="53" xfId="0" applyFont="1" applyBorder="1"/>
    <xf numFmtId="0" fontId="12" fillId="0" borderId="4" xfId="0" applyFont="1" applyBorder="1"/>
    <xf numFmtId="0" fontId="12" fillId="2" borderId="0" xfId="2" applyFont="1" applyFill="1" applyBorder="1"/>
    <xf numFmtId="1" fontId="12" fillId="0" borderId="2" xfId="0" applyNumberFormat="1" applyFont="1" applyFill="1" applyBorder="1"/>
    <xf numFmtId="0" fontId="12" fillId="0" borderId="3" xfId="0" applyFont="1" applyFill="1" applyBorder="1"/>
    <xf numFmtId="0" fontId="12" fillId="2" borderId="18" xfId="0" applyFont="1" applyFill="1" applyBorder="1"/>
    <xf numFmtId="0" fontId="12" fillId="2" borderId="18" xfId="2" applyFont="1" applyFill="1" applyBorder="1"/>
    <xf numFmtId="0" fontId="12" fillId="2" borderId="25" xfId="0" applyFont="1" applyFill="1" applyBorder="1"/>
    <xf numFmtId="0" fontId="20" fillId="2" borderId="10" xfId="0" applyFont="1" applyFill="1" applyBorder="1"/>
    <xf numFmtId="1" fontId="20" fillId="0" borderId="10" xfId="0" applyNumberFormat="1" applyFont="1" applyFill="1" applyBorder="1"/>
    <xf numFmtId="0" fontId="20" fillId="2" borderId="0" xfId="0" applyFont="1" applyFill="1" applyBorder="1"/>
    <xf numFmtId="0" fontId="24" fillId="0" borderId="0" xfId="0" applyFont="1" applyBorder="1"/>
    <xf numFmtId="0" fontId="27" fillId="0" borderId="0" xfId="0" applyFont="1" applyBorder="1"/>
    <xf numFmtId="1" fontId="12" fillId="0" borderId="0" xfId="0" applyNumberFormat="1" applyFont="1" applyBorder="1"/>
    <xf numFmtId="0" fontId="12" fillId="0" borderId="33" xfId="0" applyFont="1" applyBorder="1"/>
    <xf numFmtId="0" fontId="12" fillId="10" borderId="1" xfId="0" applyFont="1" applyFill="1" applyBorder="1"/>
    <xf numFmtId="0" fontId="20" fillId="0" borderId="1" xfId="2" applyFont="1" applyBorder="1" applyAlignment="1">
      <alignment horizontal="center"/>
    </xf>
    <xf numFmtId="0" fontId="20" fillId="0" borderId="31" xfId="2" applyFont="1" applyBorder="1" applyAlignment="1">
      <alignment horizontal="center"/>
    </xf>
    <xf numFmtId="0" fontId="20" fillId="0" borderId="2" xfId="2" applyFont="1" applyBorder="1" applyAlignment="1">
      <alignment horizontal="center"/>
    </xf>
    <xf numFmtId="1" fontId="20" fillId="0" borderId="3" xfId="2" applyNumberFormat="1" applyFont="1" applyFill="1" applyBorder="1" applyAlignment="1">
      <alignment horizontal="center"/>
    </xf>
    <xf numFmtId="0" fontId="20" fillId="0" borderId="31" xfId="0" applyFont="1" applyFill="1" applyBorder="1" applyAlignment="1">
      <alignment horizontal="center"/>
    </xf>
    <xf numFmtId="0" fontId="20" fillId="0" borderId="2" xfId="0" applyFont="1" applyFill="1" applyBorder="1"/>
    <xf numFmtId="0" fontId="20" fillId="0" borderId="3" xfId="0" applyFont="1" applyBorder="1"/>
    <xf numFmtId="0" fontId="12" fillId="0" borderId="38" xfId="2" applyFont="1" applyBorder="1" applyAlignment="1">
      <alignment horizontal="left"/>
    </xf>
    <xf numFmtId="1" fontId="12" fillId="0" borderId="16" xfId="2" applyNumberFormat="1" applyFont="1" applyFill="1" applyBorder="1" applyAlignment="1">
      <alignment horizontal="right"/>
    </xf>
    <xf numFmtId="0" fontId="12" fillId="0" borderId="38" xfId="0" applyFont="1" applyFill="1" applyBorder="1" applyAlignment="1">
      <alignment horizontal="right"/>
    </xf>
    <xf numFmtId="0" fontId="12" fillId="0" borderId="16" xfId="0" applyFont="1" applyFill="1" applyBorder="1" applyAlignment="1">
      <alignment horizontal="right"/>
    </xf>
    <xf numFmtId="0" fontId="12" fillId="0" borderId="44" xfId="2" applyFont="1" applyBorder="1" applyAlignment="1">
      <alignment horizontal="right"/>
    </xf>
    <xf numFmtId="0" fontId="12" fillId="0" borderId="18" xfId="0" applyFont="1" applyFill="1" applyBorder="1" applyAlignment="1">
      <alignment horizontal="right"/>
    </xf>
    <xf numFmtId="0" fontId="12" fillId="0" borderId="18" xfId="0" applyFont="1" applyFill="1" applyBorder="1"/>
    <xf numFmtId="0" fontId="12" fillId="0" borderId="25" xfId="0" applyFont="1" applyFill="1" applyBorder="1"/>
    <xf numFmtId="10" fontId="13" fillId="0" borderId="36" xfId="0" applyNumberFormat="1" applyFont="1" applyFill="1" applyBorder="1"/>
    <xf numFmtId="0" fontId="20" fillId="0" borderId="5" xfId="0" applyFont="1" applyBorder="1"/>
    <xf numFmtId="0" fontId="20" fillId="0" borderId="47" xfId="0" applyFont="1" applyBorder="1"/>
    <xf numFmtId="0" fontId="20" fillId="2" borderId="6" xfId="0" applyFont="1" applyFill="1" applyBorder="1"/>
    <xf numFmtId="0" fontId="20" fillId="0" borderId="7" xfId="2" applyFont="1" applyFill="1" applyBorder="1" applyAlignment="1">
      <alignment horizontal="right"/>
    </xf>
    <xf numFmtId="10" fontId="22" fillId="0" borderId="8" xfId="0" applyNumberFormat="1" applyFont="1" applyFill="1" applyBorder="1"/>
    <xf numFmtId="0" fontId="20" fillId="6" borderId="0" xfId="2" applyFont="1" applyFill="1" applyBorder="1" applyAlignment="1">
      <alignment horizontal="right"/>
    </xf>
    <xf numFmtId="0" fontId="20" fillId="0" borderId="0" xfId="2" applyFont="1" applyBorder="1" applyAlignment="1">
      <alignment horizontal="right"/>
    </xf>
    <xf numFmtId="0" fontId="34" fillId="0" borderId="0" xfId="0" applyFont="1" applyBorder="1"/>
    <xf numFmtId="0" fontId="34" fillId="2" borderId="0" xfId="0" applyFont="1" applyFill="1" applyBorder="1"/>
    <xf numFmtId="0" fontId="20" fillId="0" borderId="0" xfId="2" applyFont="1" applyFill="1" applyBorder="1" applyAlignment="1">
      <alignment horizontal="right"/>
    </xf>
    <xf numFmtId="0" fontId="20" fillId="0" borderId="3" xfId="0" applyFont="1" applyFill="1" applyBorder="1" applyAlignment="1">
      <alignment horizontal="center"/>
    </xf>
    <xf numFmtId="0" fontId="12" fillId="0" borderId="16" xfId="0" applyFont="1" applyBorder="1" applyAlignment="1">
      <alignment horizontal="right"/>
    </xf>
    <xf numFmtId="0" fontId="12" fillId="0" borderId="50" xfId="2" applyFont="1" applyFill="1" applyBorder="1" applyAlignment="1">
      <alignment horizontal="right"/>
    </xf>
    <xf numFmtId="0" fontId="12" fillId="0" borderId="51" xfId="2" applyFont="1" applyFill="1" applyBorder="1" applyAlignment="1">
      <alignment horizontal="right"/>
    </xf>
    <xf numFmtId="0" fontId="12" fillId="0" borderId="25" xfId="2" applyFont="1" applyFill="1" applyBorder="1" applyAlignment="1">
      <alignment horizontal="left"/>
    </xf>
    <xf numFmtId="0" fontId="12" fillId="0" borderId="26" xfId="2" applyFont="1" applyFill="1" applyBorder="1" applyAlignment="1">
      <alignment horizontal="right"/>
    </xf>
    <xf numFmtId="0" fontId="12" fillId="0" borderId="54" xfId="2" applyFont="1" applyFill="1" applyBorder="1" applyAlignment="1">
      <alignment horizontal="right"/>
    </xf>
    <xf numFmtId="0" fontId="12" fillId="0" borderId="8" xfId="2" applyFont="1" applyFill="1" applyBorder="1" applyAlignment="1">
      <alignment horizontal="right"/>
    </xf>
    <xf numFmtId="0" fontId="20" fillId="0" borderId="6" xfId="2" applyFont="1" applyBorder="1" applyAlignment="1">
      <alignment horizontal="left"/>
    </xf>
    <xf numFmtId="0" fontId="12" fillId="0" borderId="7" xfId="2" applyFont="1" applyFill="1" applyBorder="1" applyAlignment="1">
      <alignment horizontal="right"/>
    </xf>
    <xf numFmtId="0" fontId="12" fillId="6" borderId="7" xfId="2" applyFont="1" applyFill="1" applyBorder="1" applyAlignment="1">
      <alignment horizontal="right"/>
    </xf>
    <xf numFmtId="0" fontId="12" fillId="0" borderId="48" xfId="2" applyFont="1" applyFill="1" applyBorder="1" applyAlignment="1">
      <alignment horizontal="right"/>
    </xf>
    <xf numFmtId="0" fontId="12" fillId="0" borderId="49" xfId="2" applyFont="1" applyFill="1" applyBorder="1" applyAlignment="1">
      <alignment horizontal="right"/>
    </xf>
    <xf numFmtId="0" fontId="12" fillId="0" borderId="38" xfId="2" applyFont="1" applyFill="1" applyBorder="1" applyAlignment="1">
      <alignment horizontal="left"/>
    </xf>
    <xf numFmtId="0" fontId="12" fillId="0" borderId="16" xfId="2" applyFont="1" applyFill="1" applyBorder="1" applyAlignment="1">
      <alignment horizontal="right"/>
    </xf>
    <xf numFmtId="0" fontId="12" fillId="0" borderId="43" xfId="2" applyFont="1" applyFill="1" applyBorder="1" applyAlignment="1">
      <alignment horizontal="right"/>
    </xf>
    <xf numFmtId="0" fontId="12" fillId="0" borderId="44" xfId="2" applyFont="1" applyFill="1" applyBorder="1" applyAlignment="1">
      <alignment horizontal="right"/>
    </xf>
    <xf numFmtId="0" fontId="12" fillId="0" borderId="18" xfId="2" applyFont="1" applyFill="1" applyBorder="1" applyAlignment="1">
      <alignment horizontal="left"/>
    </xf>
    <xf numFmtId="0" fontId="12" fillId="0" borderId="19" xfId="2" applyFont="1" applyFill="1" applyBorder="1" applyAlignment="1">
      <alignment horizontal="right"/>
    </xf>
    <xf numFmtId="0" fontId="12" fillId="0" borderId="55" xfId="2" applyFont="1" applyFill="1" applyBorder="1" applyAlignment="1">
      <alignment horizontal="right"/>
    </xf>
    <xf numFmtId="0" fontId="12" fillId="0" borderId="56" xfId="2" applyFont="1" applyFill="1" applyBorder="1" applyAlignment="1">
      <alignment horizontal="right"/>
    </xf>
    <xf numFmtId="0" fontId="12" fillId="0" borderId="0" xfId="2" applyFont="1" applyFill="1" applyBorder="1" applyAlignment="1">
      <alignment horizontal="left"/>
    </xf>
    <xf numFmtId="0" fontId="12" fillId="0" borderId="21" xfId="2" applyFont="1" applyFill="1" applyBorder="1" applyAlignment="1">
      <alignment horizontal="right"/>
    </xf>
    <xf numFmtId="0" fontId="12" fillId="0" borderId="0" xfId="0" applyFont="1" applyFill="1" applyBorder="1"/>
    <xf numFmtId="0" fontId="12" fillId="0" borderId="9" xfId="2" applyFont="1" applyBorder="1" applyAlignment="1">
      <alignment horizontal="right"/>
    </xf>
    <xf numFmtId="0" fontId="12" fillId="0" borderId="11" xfId="2" applyFont="1" applyBorder="1" applyAlignment="1">
      <alignment horizontal="right"/>
    </xf>
    <xf numFmtId="0" fontId="20" fillId="0" borderId="12" xfId="2" applyFont="1" applyFill="1" applyBorder="1" applyAlignment="1">
      <alignment horizontal="right"/>
    </xf>
    <xf numFmtId="1" fontId="20" fillId="0" borderId="12" xfId="0" applyNumberFormat="1" applyFont="1" applyBorder="1"/>
    <xf numFmtId="0" fontId="12" fillId="2" borderId="23" xfId="2" applyFont="1" applyFill="1" applyBorder="1"/>
    <xf numFmtId="0" fontId="12" fillId="0" borderId="20" xfId="2" applyFont="1" applyFill="1" applyBorder="1" applyAlignment="1">
      <alignment horizontal="right"/>
    </xf>
    <xf numFmtId="0" fontId="12" fillId="0" borderId="23" xfId="2" applyFont="1" applyFill="1" applyBorder="1" applyAlignment="1">
      <alignment horizontal="right"/>
    </xf>
    <xf numFmtId="0" fontId="12" fillId="0" borderId="18" xfId="2" applyFont="1" applyFill="1" applyBorder="1" applyAlignment="1">
      <alignment horizontal="right"/>
    </xf>
    <xf numFmtId="0" fontId="12" fillId="0" borderId="45" xfId="2" applyFont="1" applyBorder="1" applyAlignment="1">
      <alignment horizontal="right"/>
    </xf>
    <xf numFmtId="0" fontId="12" fillId="0" borderId="46" xfId="2" applyFont="1" applyBorder="1" applyAlignment="1">
      <alignment horizontal="right"/>
    </xf>
    <xf numFmtId="0" fontId="12" fillId="0" borderId="15" xfId="2" applyFont="1" applyBorder="1" applyAlignment="1">
      <alignment horizontal="left"/>
    </xf>
    <xf numFmtId="0" fontId="12" fillId="0" borderId="27" xfId="2" applyFont="1" applyFill="1" applyBorder="1" applyAlignment="1">
      <alignment horizontal="right"/>
    </xf>
    <xf numFmtId="0" fontId="12" fillId="0" borderId="15" xfId="2" applyFont="1" applyFill="1" applyBorder="1" applyAlignment="1">
      <alignment horizontal="right"/>
    </xf>
    <xf numFmtId="0" fontId="12" fillId="0" borderId="40" xfId="2" applyFont="1" applyBorder="1" applyAlignment="1">
      <alignment horizontal="right"/>
    </xf>
    <xf numFmtId="0" fontId="12" fillId="0" borderId="13" xfId="2" applyFont="1" applyBorder="1" applyAlignment="1">
      <alignment horizontal="right"/>
    </xf>
    <xf numFmtId="0" fontId="12" fillId="0" borderId="42" xfId="2" applyFont="1" applyBorder="1" applyAlignment="1">
      <alignment horizontal="right"/>
    </xf>
    <xf numFmtId="0" fontId="12" fillId="0" borderId="53" xfId="2" applyFont="1" applyBorder="1" applyAlignment="1">
      <alignment horizontal="right"/>
    </xf>
    <xf numFmtId="0" fontId="12" fillId="0" borderId="4" xfId="2" applyFont="1" applyBorder="1" applyAlignment="1">
      <alignment horizontal="right"/>
    </xf>
    <xf numFmtId="0" fontId="12" fillId="0" borderId="2" xfId="2" applyFont="1" applyBorder="1" applyAlignment="1">
      <alignment horizontal="left"/>
    </xf>
    <xf numFmtId="1" fontId="12" fillId="0" borderId="3" xfId="2" applyNumberFormat="1" applyFont="1" applyFill="1" applyBorder="1" applyAlignment="1">
      <alignment horizontal="right"/>
    </xf>
    <xf numFmtId="0" fontId="12" fillId="0" borderId="2" xfId="0" applyFont="1" applyFill="1" applyBorder="1" applyAlignment="1">
      <alignment horizontal="right"/>
    </xf>
    <xf numFmtId="0" fontId="12" fillId="0" borderId="1" xfId="0" applyFont="1" applyFill="1" applyBorder="1" applyAlignment="1">
      <alignment horizontal="right"/>
    </xf>
    <xf numFmtId="0" fontId="20" fillId="0" borderId="13" xfId="2" applyFont="1" applyBorder="1" applyAlignment="1">
      <alignment horizontal="right"/>
    </xf>
    <xf numFmtId="1" fontId="20" fillId="0" borderId="9" xfId="2" applyNumberFormat="1" applyFont="1" applyFill="1" applyBorder="1" applyAlignment="1">
      <alignment horizontal="right"/>
    </xf>
    <xf numFmtId="0" fontId="12" fillId="2" borderId="37" xfId="2" applyFont="1" applyFill="1" applyBorder="1"/>
    <xf numFmtId="0" fontId="12" fillId="2" borderId="17" xfId="2" applyFont="1" applyFill="1" applyBorder="1"/>
    <xf numFmtId="0" fontId="12" fillId="2" borderId="24" xfId="2" applyFont="1" applyFill="1" applyBorder="1"/>
    <xf numFmtId="0" fontId="12" fillId="0" borderId="54" xfId="2" applyFont="1" applyBorder="1" applyAlignment="1">
      <alignment horizontal="right"/>
    </xf>
    <xf numFmtId="0" fontId="12" fillId="0" borderId="8" xfId="2" applyFont="1" applyBorder="1" applyAlignment="1">
      <alignment horizontal="right"/>
    </xf>
    <xf numFmtId="0" fontId="20" fillId="0" borderId="5" xfId="2" applyFont="1" applyFill="1" applyBorder="1" applyAlignment="1">
      <alignment horizontal="right"/>
    </xf>
    <xf numFmtId="10" fontId="22" fillId="0" borderId="7" xfId="0" applyNumberFormat="1" applyFont="1" applyFill="1" applyBorder="1"/>
    <xf numFmtId="0" fontId="12" fillId="0" borderId="16" xfId="2" applyFont="1" applyBorder="1" applyAlignment="1">
      <alignment horizontal="left"/>
    </xf>
    <xf numFmtId="0" fontId="12" fillId="0" borderId="19" xfId="2" applyFont="1" applyBorder="1" applyAlignment="1">
      <alignment horizontal="left"/>
    </xf>
    <xf numFmtId="0" fontId="12" fillId="0" borderId="50" xfId="2" applyFont="1" applyBorder="1" applyAlignment="1">
      <alignment horizontal="right"/>
    </xf>
    <xf numFmtId="0" fontId="12" fillId="0" borderId="51" xfId="2" applyFont="1" applyBorder="1" applyAlignment="1">
      <alignment horizontal="right"/>
    </xf>
    <xf numFmtId="0" fontId="12" fillId="0" borderId="26" xfId="2" applyFont="1" applyBorder="1" applyAlignment="1">
      <alignment horizontal="left"/>
    </xf>
    <xf numFmtId="0" fontId="12" fillId="0" borderId="5" xfId="2" applyFont="1" applyBorder="1" applyAlignment="1">
      <alignment horizontal="right"/>
    </xf>
    <xf numFmtId="0" fontId="12" fillId="0" borderId="47" xfId="2" applyFont="1" applyBorder="1" applyAlignment="1">
      <alignment horizontal="right"/>
    </xf>
    <xf numFmtId="0" fontId="20" fillId="0" borderId="0" xfId="2" applyFont="1" applyBorder="1" applyAlignment="1">
      <alignment horizontal="left"/>
    </xf>
    <xf numFmtId="1" fontId="20" fillId="0" borderId="21" xfId="0" applyNumberFormat="1" applyFont="1" applyFill="1" applyBorder="1"/>
    <xf numFmtId="0" fontId="20" fillId="0" borderId="47" xfId="2" applyFont="1" applyBorder="1" applyAlignment="1">
      <alignment horizontal="center"/>
    </xf>
    <xf numFmtId="0" fontId="12" fillId="0" borderId="17" xfId="2" applyFont="1" applyBorder="1" applyAlignment="1">
      <alignment horizontal="right"/>
    </xf>
    <xf numFmtId="0" fontId="12" fillId="0" borderId="20" xfId="0" applyFont="1" applyBorder="1" applyAlignment="1">
      <alignment horizontal="right"/>
    </xf>
    <xf numFmtId="0" fontId="12" fillId="0" borderId="19" xfId="0" applyFont="1" applyBorder="1" applyAlignment="1">
      <alignment horizontal="right"/>
    </xf>
    <xf numFmtId="1" fontId="20" fillId="0" borderId="12" xfId="0" applyNumberFormat="1" applyFont="1" applyFill="1" applyBorder="1" applyAlignment="1">
      <alignment horizontal="right"/>
    </xf>
    <xf numFmtId="1" fontId="20" fillId="2" borderId="12" xfId="0" applyNumberFormat="1" applyFont="1" applyFill="1" applyBorder="1" applyAlignment="1">
      <alignment horizontal="right"/>
    </xf>
    <xf numFmtId="1" fontId="20" fillId="0" borderId="0" xfId="0" applyNumberFormat="1" applyFont="1" applyFill="1" applyBorder="1" applyAlignment="1">
      <alignment horizontal="right"/>
    </xf>
    <xf numFmtId="1" fontId="20" fillId="2" borderId="0" xfId="0" applyNumberFormat="1" applyFont="1" applyFill="1" applyBorder="1" applyAlignment="1">
      <alignment horizontal="right"/>
    </xf>
    <xf numFmtId="0" fontId="20" fillId="0" borderId="9" xfId="0" applyFont="1" applyFill="1" applyBorder="1" applyAlignment="1">
      <alignment horizontal="center"/>
    </xf>
    <xf numFmtId="0" fontId="12" fillId="0" borderId="39" xfId="2" applyFont="1" applyBorder="1" applyAlignment="1">
      <alignment horizontal="left"/>
    </xf>
    <xf numFmtId="1" fontId="12" fillId="0" borderId="17" xfId="2" applyNumberFormat="1" applyFont="1" applyFill="1" applyBorder="1" applyAlignment="1">
      <alignment horizontal="right"/>
    </xf>
    <xf numFmtId="1" fontId="12" fillId="0" borderId="20" xfId="2" applyNumberFormat="1" applyFont="1" applyFill="1" applyBorder="1" applyAlignment="1">
      <alignment horizontal="right"/>
    </xf>
    <xf numFmtId="0" fontId="35" fillId="0" borderId="0" xfId="0" applyFont="1" applyFill="1"/>
    <xf numFmtId="0" fontId="12" fillId="0" borderId="33" xfId="2" applyFont="1" applyBorder="1" applyAlignment="1">
      <alignment horizontal="left"/>
    </xf>
    <xf numFmtId="0" fontId="12" fillId="0" borderId="22" xfId="2" applyFont="1" applyFill="1" applyBorder="1" applyAlignment="1">
      <alignment horizontal="right"/>
    </xf>
    <xf numFmtId="0" fontId="35" fillId="0" borderId="0" xfId="0" applyFont="1"/>
    <xf numFmtId="0" fontId="12" fillId="0" borderId="34" xfId="2" applyFont="1" applyBorder="1" applyAlignment="1">
      <alignment horizontal="left"/>
    </xf>
    <xf numFmtId="0" fontId="12" fillId="0" borderId="17" xfId="2" applyFont="1" applyFill="1" applyBorder="1" applyAlignment="1">
      <alignment horizontal="right"/>
    </xf>
    <xf numFmtId="0" fontId="12" fillId="0" borderId="14" xfId="2" applyFont="1" applyFill="1" applyBorder="1" applyAlignment="1">
      <alignment horizontal="right"/>
    </xf>
    <xf numFmtId="0" fontId="20" fillId="2" borderId="28" xfId="0" applyFont="1" applyFill="1" applyBorder="1"/>
    <xf numFmtId="10" fontId="22" fillId="0" borderId="11" xfId="0" applyNumberFormat="1" applyFont="1" applyFill="1" applyBorder="1"/>
    <xf numFmtId="0" fontId="12" fillId="0" borderId="47" xfId="2" applyFont="1" applyBorder="1" applyAlignment="1">
      <alignment horizontal="left"/>
    </xf>
    <xf numFmtId="0" fontId="12" fillId="0" borderId="30" xfId="2" applyFont="1" applyFill="1" applyBorder="1" applyAlignment="1">
      <alignment horizontal="right"/>
    </xf>
    <xf numFmtId="0" fontId="12" fillId="0" borderId="7" xfId="0" applyFont="1" applyBorder="1"/>
    <xf numFmtId="10" fontId="13" fillId="0" borderId="34" xfId="0" applyNumberFormat="1" applyFont="1" applyFill="1" applyBorder="1"/>
    <xf numFmtId="0" fontId="12" fillId="13" borderId="1" xfId="0" applyFont="1" applyFill="1" applyBorder="1"/>
    <xf numFmtId="0" fontId="12" fillId="13" borderId="2" xfId="0" applyFont="1" applyFill="1" applyBorder="1"/>
    <xf numFmtId="0" fontId="20" fillId="13" borderId="2" xfId="0" applyFont="1" applyFill="1" applyBorder="1"/>
    <xf numFmtId="1" fontId="20" fillId="13" borderId="2" xfId="0" applyNumberFormat="1" applyFont="1" applyFill="1" applyBorder="1" applyAlignment="1">
      <alignment horizontal="right"/>
    </xf>
    <xf numFmtId="10" fontId="22" fillId="13" borderId="31" xfId="0" applyNumberFormat="1" applyFont="1" applyFill="1" applyBorder="1"/>
    <xf numFmtId="0" fontId="21" fillId="12" borderId="12" xfId="2" applyFont="1" applyFill="1" applyBorder="1"/>
    <xf numFmtId="0" fontId="12" fillId="0" borderId="57" xfId="0" applyFont="1" applyBorder="1"/>
    <xf numFmtId="0" fontId="12" fillId="0" borderId="16" xfId="0" applyFont="1" applyBorder="1"/>
    <xf numFmtId="0" fontId="12" fillId="0" borderId="22" xfId="0" applyFont="1" applyBorder="1"/>
    <xf numFmtId="0" fontId="12" fillId="0" borderId="58" xfId="0" applyFont="1" applyBorder="1"/>
    <xf numFmtId="0" fontId="12" fillId="0" borderId="20" xfId="0" applyFont="1" applyBorder="1"/>
    <xf numFmtId="1" fontId="12" fillId="0" borderId="23" xfId="0" applyNumberFormat="1" applyFont="1" applyFill="1" applyBorder="1"/>
    <xf numFmtId="0" fontId="12" fillId="0" borderId="22" xfId="2" applyFont="1" applyBorder="1" applyAlignment="1">
      <alignment horizontal="right"/>
    </xf>
    <xf numFmtId="0" fontId="12" fillId="0" borderId="58" xfId="2" applyFont="1" applyBorder="1" applyAlignment="1">
      <alignment horizontal="right"/>
    </xf>
    <xf numFmtId="0" fontId="12" fillId="0" borderId="20" xfId="2" applyFont="1" applyBorder="1" applyAlignment="1">
      <alignment horizontal="left"/>
    </xf>
    <xf numFmtId="0" fontId="12" fillId="0" borderId="23" xfId="0" applyFont="1" applyFill="1" applyBorder="1" applyAlignment="1">
      <alignment horizontal="right"/>
    </xf>
    <xf numFmtId="0" fontId="12" fillId="0" borderId="17" xfId="0" applyFont="1" applyBorder="1"/>
    <xf numFmtId="0" fontId="12" fillId="0" borderId="59" xfId="0" applyFont="1" applyBorder="1"/>
    <xf numFmtId="0" fontId="12" fillId="0" borderId="19" xfId="0" applyFont="1" applyBorder="1"/>
    <xf numFmtId="0" fontId="12" fillId="0" borderId="55" xfId="0" applyFont="1" applyBorder="1"/>
    <xf numFmtId="0" fontId="12" fillId="0" borderId="60" xfId="0" applyFont="1" applyBorder="1"/>
    <xf numFmtId="0" fontId="12" fillId="0" borderId="21" xfId="0" applyFont="1" applyBorder="1"/>
    <xf numFmtId="1" fontId="12" fillId="0" borderId="0" xfId="0" applyNumberFormat="1" applyFont="1" applyFill="1" applyBorder="1"/>
    <xf numFmtId="0" fontId="12" fillId="0" borderId="61" xfId="0" applyFont="1" applyBorder="1"/>
    <xf numFmtId="0" fontId="12" fillId="0" borderId="27" xfId="0" applyFont="1" applyBorder="1"/>
    <xf numFmtId="1" fontId="12" fillId="0" borderId="15" xfId="0" applyNumberFormat="1" applyFont="1" applyFill="1" applyBorder="1"/>
    <xf numFmtId="0" fontId="12" fillId="0" borderId="62" xfId="0" applyFont="1" applyBorder="1"/>
    <xf numFmtId="0" fontId="12" fillId="0" borderId="26" xfId="0" applyFont="1" applyBorder="1"/>
    <xf numFmtId="0" fontId="12" fillId="0" borderId="34" xfId="0" applyFont="1" applyBorder="1"/>
    <xf numFmtId="1" fontId="12" fillId="0" borderId="22" xfId="0" applyNumberFormat="1" applyFont="1" applyFill="1" applyBorder="1"/>
    <xf numFmtId="0" fontId="12" fillId="2" borderId="36" xfId="2" applyFont="1" applyFill="1" applyBorder="1"/>
    <xf numFmtId="1" fontId="12" fillId="0" borderId="24" xfId="0" applyNumberFormat="1" applyFont="1" applyFill="1" applyBorder="1"/>
    <xf numFmtId="1" fontId="20" fillId="0" borderId="9" xfId="0" applyNumberFormat="1" applyFont="1" applyFill="1" applyBorder="1"/>
    <xf numFmtId="0" fontId="12" fillId="0" borderId="1" xfId="0" applyFont="1" applyBorder="1"/>
    <xf numFmtId="0" fontId="12" fillId="0" borderId="2" xfId="0" applyFont="1" applyBorder="1"/>
    <xf numFmtId="0" fontId="12" fillId="0" borderId="2" xfId="0" applyFont="1" applyFill="1" applyBorder="1"/>
    <xf numFmtId="0" fontId="12" fillId="0" borderId="14" xfId="0" applyFont="1" applyBorder="1"/>
    <xf numFmtId="0" fontId="12" fillId="0" borderId="8" xfId="0" applyFont="1" applyBorder="1"/>
    <xf numFmtId="0" fontId="12" fillId="0" borderId="63" xfId="0" applyFont="1" applyBorder="1"/>
    <xf numFmtId="0" fontId="12" fillId="0" borderId="6" xfId="0" applyFont="1" applyFill="1" applyBorder="1"/>
    <xf numFmtId="0" fontId="12" fillId="0" borderId="31" xfId="0" applyFont="1" applyBorder="1"/>
    <xf numFmtId="0" fontId="20" fillId="0" borderId="31" xfId="0" applyFont="1" applyBorder="1"/>
    <xf numFmtId="1" fontId="20" fillId="0" borderId="3" xfId="0" applyNumberFormat="1" applyFont="1" applyFill="1" applyBorder="1"/>
    <xf numFmtId="1" fontId="20" fillId="10" borderId="2" xfId="0" applyNumberFormat="1" applyFont="1" applyFill="1" applyBorder="1"/>
    <xf numFmtId="0" fontId="20" fillId="10" borderId="2" xfId="0" applyFont="1" applyFill="1" applyBorder="1"/>
    <xf numFmtId="0" fontId="20" fillId="10" borderId="31" xfId="0" applyFont="1" applyFill="1" applyBorder="1"/>
    <xf numFmtId="0" fontId="20" fillId="10" borderId="0" xfId="0" applyFont="1" applyFill="1" applyBorder="1"/>
    <xf numFmtId="0" fontId="20" fillId="10" borderId="32" xfId="0" applyFont="1" applyFill="1" applyBorder="1"/>
    <xf numFmtId="1" fontId="20" fillId="10" borderId="6" xfId="0" applyNumberFormat="1" applyFont="1" applyFill="1" applyBorder="1"/>
    <xf numFmtId="0" fontId="20" fillId="10" borderId="6" xfId="0" applyFont="1" applyFill="1" applyBorder="1"/>
    <xf numFmtId="0" fontId="20" fillId="10" borderId="47" xfId="0" applyFont="1" applyFill="1" applyBorder="1"/>
    <xf numFmtId="0" fontId="12" fillId="0" borderId="29" xfId="0" applyFont="1" applyFill="1" applyBorder="1"/>
    <xf numFmtId="0" fontId="12" fillId="0" borderId="36" xfId="0" applyFont="1" applyBorder="1"/>
    <xf numFmtId="0" fontId="12" fillId="0" borderId="5" xfId="0" applyFont="1" applyFill="1" applyBorder="1"/>
    <xf numFmtId="0" fontId="20" fillId="0" borderId="12" xfId="0" applyFont="1" applyFill="1" applyBorder="1" applyAlignment="1">
      <alignment horizontal="right"/>
    </xf>
    <xf numFmtId="0" fontId="20" fillId="0" borderId="12" xfId="0" applyFont="1" applyBorder="1" applyAlignment="1">
      <alignment horizontal="right"/>
    </xf>
    <xf numFmtId="0" fontId="20" fillId="0" borderId="12" xfId="0" applyFont="1" applyBorder="1" applyAlignment="1">
      <alignment horizontal="center"/>
    </xf>
    <xf numFmtId="0" fontId="12" fillId="0" borderId="14" xfId="2" applyFont="1" applyBorder="1" applyAlignment="1">
      <alignment horizontal="right"/>
    </xf>
    <xf numFmtId="1" fontId="12" fillId="0" borderId="27" xfId="2" applyNumberFormat="1" applyFont="1" applyFill="1" applyBorder="1" applyAlignment="1">
      <alignment horizontal="right"/>
    </xf>
    <xf numFmtId="0" fontId="12" fillId="0" borderId="43" xfId="0" applyFont="1" applyBorder="1" applyAlignment="1">
      <alignment horizontal="right"/>
    </xf>
    <xf numFmtId="0" fontId="12" fillId="0" borderId="44" xfId="0" applyFont="1" applyBorder="1" applyAlignment="1">
      <alignment horizontal="right"/>
    </xf>
    <xf numFmtId="0" fontId="12" fillId="0" borderId="56" xfId="0" applyFont="1" applyBorder="1"/>
    <xf numFmtId="0" fontId="12" fillId="0" borderId="32" xfId="0" applyFont="1" applyBorder="1"/>
    <xf numFmtId="0" fontId="12" fillId="0" borderId="35" xfId="0" applyFont="1" applyBorder="1"/>
    <xf numFmtId="0" fontId="21" fillId="14" borderId="12" xfId="2" applyFont="1" applyFill="1" applyBorder="1"/>
    <xf numFmtId="1" fontId="12" fillId="14" borderId="11" xfId="0" applyNumberFormat="1" applyFont="1" applyFill="1" applyBorder="1"/>
    <xf numFmtId="0" fontId="12" fillId="0" borderId="46" xfId="0" applyFont="1" applyBorder="1" applyAlignment="1">
      <alignment horizontal="right"/>
    </xf>
    <xf numFmtId="1" fontId="20" fillId="0" borderId="20" xfId="0" applyNumberFormat="1" applyFont="1" applyFill="1" applyBorder="1"/>
    <xf numFmtId="0" fontId="12" fillId="0" borderId="46" xfId="0" applyFont="1" applyBorder="1" applyAlignment="1"/>
    <xf numFmtId="1" fontId="20" fillId="0" borderId="19" xfId="0" applyNumberFormat="1" applyFont="1" applyFill="1" applyBorder="1"/>
    <xf numFmtId="0" fontId="12" fillId="0" borderId="36" xfId="2" applyFont="1" applyBorder="1" applyAlignment="1"/>
    <xf numFmtId="0" fontId="12" fillId="0" borderId="25" xfId="2" applyFont="1" applyBorder="1" applyAlignment="1">
      <alignment horizontal="left"/>
    </xf>
    <xf numFmtId="1" fontId="20" fillId="0" borderId="27" xfId="0" applyNumberFormat="1" applyFont="1" applyFill="1" applyBorder="1"/>
    <xf numFmtId="0" fontId="12" fillId="0" borderId="7" xfId="0" applyFont="1" applyFill="1" applyBorder="1" applyAlignment="1">
      <alignment horizontal="right"/>
    </xf>
    <xf numFmtId="0" fontId="20" fillId="2" borderId="11" xfId="0" applyFont="1" applyFill="1" applyBorder="1"/>
    <xf numFmtId="0" fontId="12" fillId="0" borderId="53" xfId="0" applyFont="1" applyFill="1" applyBorder="1"/>
    <xf numFmtId="0" fontId="31" fillId="0" borderId="0" xfId="0" applyFont="1" applyBorder="1"/>
    <xf numFmtId="0" fontId="36" fillId="0" borderId="0" xfId="0" applyFont="1" applyBorder="1"/>
    <xf numFmtId="1" fontId="12" fillId="0" borderId="5" xfId="0" applyNumberFormat="1" applyFont="1" applyFill="1" applyBorder="1"/>
    <xf numFmtId="10" fontId="12" fillId="0" borderId="1" xfId="0" applyNumberFormat="1" applyFont="1" applyFill="1" applyBorder="1"/>
    <xf numFmtId="0" fontId="20" fillId="2" borderId="31" xfId="2" applyFont="1" applyFill="1" applyBorder="1"/>
    <xf numFmtId="1" fontId="20" fillId="0" borderId="1" xfId="0" applyNumberFormat="1" applyFont="1" applyFill="1" applyBorder="1"/>
    <xf numFmtId="10" fontId="22" fillId="0" borderId="31" xfId="0" applyNumberFormat="1" applyFont="1" applyFill="1" applyBorder="1"/>
    <xf numFmtId="1" fontId="20" fillId="14" borderId="2" xfId="2" applyNumberFormat="1" applyFont="1" applyFill="1" applyBorder="1"/>
    <xf numFmtId="1" fontId="12" fillId="0" borderId="30" xfId="0" applyNumberFormat="1" applyFont="1" applyFill="1" applyBorder="1"/>
    <xf numFmtId="10" fontId="13" fillId="0" borderId="21" xfId="0" applyNumberFormat="1" applyFont="1" applyFill="1" applyBorder="1"/>
    <xf numFmtId="1" fontId="12" fillId="0" borderId="14" xfId="0" applyNumberFormat="1" applyFont="1" applyFill="1" applyBorder="1"/>
    <xf numFmtId="0" fontId="12" fillId="0" borderId="36" xfId="2" applyFont="1" applyBorder="1" applyAlignment="1">
      <alignment horizontal="right"/>
    </xf>
    <xf numFmtId="0" fontId="12" fillId="0" borderId="36" xfId="2" applyFont="1" applyBorder="1" applyAlignment="1">
      <alignment horizontal="left"/>
    </xf>
    <xf numFmtId="1" fontId="12" fillId="0" borderId="26" xfId="2" applyNumberFormat="1" applyFont="1" applyFill="1" applyBorder="1" applyAlignment="1">
      <alignment horizontal="right"/>
    </xf>
    <xf numFmtId="0" fontId="12" fillId="0" borderId="5" xfId="0" applyFont="1" applyFill="1" applyBorder="1" applyAlignment="1">
      <alignment horizontal="right"/>
    </xf>
    <xf numFmtId="0" fontId="20" fillId="0" borderId="11" xfId="2" applyFont="1" applyBorder="1" applyAlignment="1">
      <alignment horizontal="left"/>
    </xf>
    <xf numFmtId="0" fontId="20" fillId="0" borderId="0" xfId="2" applyFont="1" applyBorder="1" applyAlignment="1">
      <alignment horizontal="center"/>
    </xf>
    <xf numFmtId="1" fontId="20" fillId="0" borderId="0" xfId="2" applyNumberFormat="1" applyFont="1" applyFill="1" applyBorder="1" applyAlignment="1">
      <alignment horizontal="right"/>
    </xf>
    <xf numFmtId="0" fontId="12" fillId="0" borderId="57" xfId="2" applyFont="1" applyBorder="1" applyAlignment="1">
      <alignment horizontal="right"/>
    </xf>
    <xf numFmtId="1" fontId="12" fillId="0" borderId="38" xfId="2" applyNumberFormat="1" applyFont="1" applyFill="1" applyBorder="1" applyAlignment="1">
      <alignment horizontal="right"/>
    </xf>
    <xf numFmtId="0" fontId="12" fillId="0" borderId="23" xfId="2" applyFont="1" applyBorder="1" applyAlignment="1">
      <alignment horizontal="right"/>
    </xf>
    <xf numFmtId="0" fontId="12" fillId="0" borderId="62" xfId="2" applyFont="1" applyBorder="1" applyAlignment="1">
      <alignment horizontal="right"/>
    </xf>
    <xf numFmtId="1" fontId="12" fillId="0" borderId="25" xfId="2" applyNumberFormat="1" applyFont="1" applyFill="1" applyBorder="1" applyAlignment="1">
      <alignment horizontal="right"/>
    </xf>
    <xf numFmtId="0" fontId="20" fillId="0" borderId="31" xfId="2" applyFont="1" applyBorder="1" applyAlignment="1">
      <alignment horizontal="left"/>
    </xf>
    <xf numFmtId="1" fontId="20" fillId="0" borderId="3" xfId="2" applyNumberFormat="1" applyFont="1" applyFill="1" applyBorder="1" applyAlignment="1">
      <alignment horizontal="right"/>
    </xf>
    <xf numFmtId="10" fontId="22" fillId="0" borderId="4" xfId="0" applyNumberFormat="1" applyFont="1" applyFill="1" applyBorder="1"/>
    <xf numFmtId="0" fontId="20" fillId="13" borderId="1" xfId="2" applyFont="1" applyFill="1" applyBorder="1" applyAlignment="1">
      <alignment horizontal="center"/>
    </xf>
    <xf numFmtId="0" fontId="20" fillId="13" borderId="2" xfId="2" applyFont="1" applyFill="1" applyBorder="1" applyAlignment="1">
      <alignment horizontal="center"/>
    </xf>
    <xf numFmtId="0" fontId="20" fillId="13" borderId="2" xfId="2" applyFont="1" applyFill="1" applyBorder="1" applyAlignment="1">
      <alignment horizontal="left"/>
    </xf>
    <xf numFmtId="1" fontId="20" fillId="13" borderId="2" xfId="2" applyNumberFormat="1" applyFont="1" applyFill="1" applyBorder="1" applyAlignment="1">
      <alignment horizontal="right"/>
    </xf>
    <xf numFmtId="0" fontId="20" fillId="13" borderId="30" xfId="2" applyFont="1" applyFill="1" applyBorder="1" applyAlignment="1">
      <alignment horizontal="center"/>
    </xf>
    <xf numFmtId="0" fontId="12" fillId="13" borderId="0" xfId="2" applyFont="1" applyFill="1" applyBorder="1" applyAlignment="1">
      <alignment vertical="center"/>
    </xf>
    <xf numFmtId="0" fontId="20" fillId="13" borderId="0" xfId="2" applyFont="1" applyFill="1" applyBorder="1" applyAlignment="1">
      <alignment horizontal="left"/>
    </xf>
    <xf numFmtId="1" fontId="20" fillId="13" borderId="0" xfId="2" applyNumberFormat="1" applyFont="1" applyFill="1" applyBorder="1" applyAlignment="1">
      <alignment horizontal="right"/>
    </xf>
    <xf numFmtId="10" fontId="22" fillId="13" borderId="32" xfId="0" applyNumberFormat="1" applyFont="1" applyFill="1" applyBorder="1"/>
    <xf numFmtId="0" fontId="20" fillId="13" borderId="5" xfId="2" applyFont="1" applyFill="1" applyBorder="1" applyAlignment="1">
      <alignment vertical="center"/>
    </xf>
    <xf numFmtId="0" fontId="12" fillId="13" borderId="6" xfId="2" applyFont="1" applyFill="1" applyBorder="1" applyAlignment="1">
      <alignment vertical="center"/>
    </xf>
    <xf numFmtId="0" fontId="12" fillId="13" borderId="6" xfId="0" applyFont="1" applyFill="1" applyBorder="1"/>
    <xf numFmtId="0" fontId="12" fillId="13" borderId="47" xfId="0" applyFont="1" applyFill="1" applyBorder="1"/>
    <xf numFmtId="0" fontId="12" fillId="0" borderId="39" xfId="0" applyFont="1" applyBorder="1"/>
    <xf numFmtId="1" fontId="12" fillId="0" borderId="37" xfId="0" applyNumberFormat="1" applyFont="1" applyFill="1" applyBorder="1"/>
    <xf numFmtId="0" fontId="37" fillId="0" borderId="22" xfId="0" applyFont="1" applyBorder="1" applyAlignment="1">
      <alignment horizontal="right"/>
    </xf>
    <xf numFmtId="0" fontId="12" fillId="0" borderId="39" xfId="0" applyFont="1" applyBorder="1" applyAlignment="1">
      <alignment horizontal="left"/>
    </xf>
    <xf numFmtId="1" fontId="20" fillId="6" borderId="0" xfId="0" applyNumberFormat="1" applyFont="1" applyFill="1" applyBorder="1"/>
    <xf numFmtId="0" fontId="20" fillId="10" borderId="1" xfId="0" applyFont="1" applyFill="1" applyBorder="1"/>
    <xf numFmtId="0" fontId="12" fillId="0" borderId="22" xfId="2" applyFont="1" applyBorder="1" applyAlignment="1">
      <alignment horizontal="center"/>
    </xf>
    <xf numFmtId="1" fontId="12" fillId="0" borderId="6" xfId="0" applyNumberFormat="1" applyFont="1" applyFill="1" applyBorder="1"/>
    <xf numFmtId="0" fontId="12" fillId="0" borderId="33" xfId="0" applyFont="1" applyFill="1" applyBorder="1"/>
    <xf numFmtId="0" fontId="12" fillId="0" borderId="50" xfId="0" applyFont="1" applyFill="1" applyBorder="1"/>
    <xf numFmtId="0" fontId="12" fillId="0" borderId="51" xfId="0" applyFont="1" applyFill="1" applyBorder="1"/>
    <xf numFmtId="0" fontId="12" fillId="0" borderId="36" xfId="0" applyFont="1" applyFill="1" applyBorder="1"/>
    <xf numFmtId="0" fontId="20" fillId="0" borderId="47" xfId="0" applyFont="1" applyFill="1" applyBorder="1"/>
    <xf numFmtId="0" fontId="20" fillId="0" borderId="0" xfId="0" applyFont="1" applyFill="1" applyBorder="1"/>
    <xf numFmtId="0" fontId="34" fillId="0" borderId="0" xfId="0" applyFont="1" applyFill="1" applyBorder="1"/>
    <xf numFmtId="0" fontId="38" fillId="14" borderId="11" xfId="2" applyFont="1" applyFill="1" applyBorder="1"/>
    <xf numFmtId="0" fontId="12" fillId="0" borderId="64" xfId="0" applyFont="1" applyBorder="1"/>
    <xf numFmtId="0" fontId="12" fillId="0" borderId="7" xfId="0" applyFont="1" applyFill="1" applyBorder="1"/>
    <xf numFmtId="0" fontId="26" fillId="0" borderId="9" xfId="0" applyFont="1" applyBorder="1"/>
    <xf numFmtId="0" fontId="27" fillId="0" borderId="11" xfId="0" applyFont="1" applyBorder="1"/>
    <xf numFmtId="0" fontId="12" fillId="0" borderId="54" xfId="0" applyFont="1" applyBorder="1"/>
    <xf numFmtId="0" fontId="21" fillId="15" borderId="9" xfId="2" applyFont="1" applyFill="1" applyBorder="1"/>
    <xf numFmtId="0" fontId="28" fillId="15" borderId="11" xfId="2" applyFont="1" applyFill="1" applyBorder="1"/>
    <xf numFmtId="0" fontId="20" fillId="0" borderId="41" xfId="2" applyFont="1" applyBorder="1" applyAlignment="1">
      <alignment horizontal="center"/>
    </xf>
    <xf numFmtId="0" fontId="12" fillId="0" borderId="6" xfId="0" applyFont="1" applyBorder="1"/>
    <xf numFmtId="10" fontId="13" fillId="0" borderId="7" xfId="0" applyNumberFormat="1" applyFont="1" applyFill="1" applyBorder="1"/>
    <xf numFmtId="0" fontId="12" fillId="0" borderId="37" xfId="0" applyFont="1" applyFill="1" applyBorder="1"/>
    <xf numFmtId="0" fontId="20" fillId="2" borderId="11" xfId="2" applyFont="1" applyFill="1" applyBorder="1"/>
    <xf numFmtId="0" fontId="20" fillId="2" borderId="0" xfId="2" applyFont="1" applyFill="1" applyBorder="1"/>
    <xf numFmtId="0" fontId="12" fillId="0" borderId="1" xfId="0" applyFont="1" applyFill="1" applyBorder="1"/>
    <xf numFmtId="0" fontId="40" fillId="4" borderId="0" xfId="5" applyFont="1" applyFill="1" applyAlignment="1">
      <alignment vertical="center"/>
    </xf>
    <xf numFmtId="164" fontId="41" fillId="4" borderId="0" xfId="5" applyNumberFormat="1" applyFont="1" applyFill="1" applyAlignment="1">
      <alignment vertical="center"/>
    </xf>
    <xf numFmtId="165" fontId="41" fillId="4" borderId="0" xfId="5" applyNumberFormat="1" applyFont="1" applyFill="1" applyAlignment="1">
      <alignment vertical="center"/>
    </xf>
    <xf numFmtId="0" fontId="41" fillId="6" borderId="0" xfId="5" applyFont="1" applyFill="1" applyAlignment="1">
      <alignment vertical="center"/>
    </xf>
    <xf numFmtId="0" fontId="41" fillId="4" borderId="0" xfId="5" applyFont="1" applyFill="1" applyAlignment="1">
      <alignment vertical="center"/>
    </xf>
    <xf numFmtId="0" fontId="41" fillId="4" borderId="0" xfId="5" applyFont="1" applyFill="1" applyAlignment="1">
      <alignment horizontal="right"/>
    </xf>
    <xf numFmtId="164" fontId="41" fillId="4" borderId="0" xfId="5" applyNumberFormat="1" applyFont="1" applyFill="1" applyAlignment="1">
      <alignment horizontal="right"/>
    </xf>
    <xf numFmtId="165" fontId="41" fillId="4" borderId="0" xfId="5" applyNumberFormat="1" applyFont="1" applyFill="1" applyAlignment="1">
      <alignment horizontal="right"/>
    </xf>
    <xf numFmtId="0" fontId="41" fillId="6" borderId="0" xfId="5" applyFont="1" applyFill="1" applyAlignment="1">
      <alignment horizontal="right"/>
    </xf>
    <xf numFmtId="0" fontId="41" fillId="4" borderId="3" xfId="5" applyFont="1" applyFill="1" applyBorder="1" applyAlignment="1">
      <alignment horizontal="center"/>
    </xf>
    <xf numFmtId="164" fontId="41" fillId="4" borderId="53" xfId="5" applyNumberFormat="1" applyFont="1" applyFill="1" applyBorder="1" applyAlignment="1">
      <alignment horizontal="center"/>
    </xf>
    <xf numFmtId="164" fontId="41" fillId="4" borderId="65" xfId="5" applyNumberFormat="1" applyFont="1" applyFill="1" applyBorder="1" applyAlignment="1">
      <alignment horizontal="center"/>
    </xf>
    <xf numFmtId="164" fontId="41" fillId="4" borderId="31" xfId="5" applyNumberFormat="1" applyFont="1" applyFill="1" applyBorder="1" applyAlignment="1">
      <alignment horizontal="center"/>
    </xf>
    <xf numFmtId="165" fontId="41" fillId="4" borderId="65" xfId="5" applyNumberFormat="1" applyFont="1" applyFill="1" applyBorder="1" applyAlignment="1">
      <alignment horizontal="center"/>
    </xf>
    <xf numFmtId="0" fontId="41" fillId="6" borderId="30" xfId="5" applyFont="1" applyFill="1" applyBorder="1" applyAlignment="1">
      <alignment horizontal="center"/>
    </xf>
    <xf numFmtId="0" fontId="41" fillId="4" borderId="0" xfId="5" applyFont="1" applyFill="1" applyAlignment="1">
      <alignment horizontal="center"/>
    </xf>
    <xf numFmtId="49" fontId="42" fillId="4" borderId="7" xfId="5" applyNumberFormat="1" applyFont="1" applyFill="1" applyBorder="1" applyAlignment="1">
      <alignment horizontal="center"/>
    </xf>
    <xf numFmtId="164" fontId="41" fillId="4" borderId="54" xfId="5" applyNumberFormat="1" applyFont="1" applyFill="1" applyBorder="1" applyAlignment="1">
      <alignment horizontal="center"/>
    </xf>
    <xf numFmtId="164" fontId="41" fillId="4" borderId="66" xfId="5" applyNumberFormat="1" applyFont="1" applyFill="1" applyBorder="1" applyAlignment="1">
      <alignment horizontal="center"/>
    </xf>
    <xf numFmtId="164" fontId="41" fillId="4" borderId="47" xfId="5" applyNumberFormat="1" applyFont="1" applyFill="1" applyBorder="1" applyAlignment="1">
      <alignment horizontal="center"/>
    </xf>
    <xf numFmtId="165" fontId="41" fillId="4" borderId="66" xfId="5" applyNumberFormat="1" applyFont="1" applyFill="1" applyBorder="1" applyAlignment="1">
      <alignment horizontal="center"/>
    </xf>
    <xf numFmtId="166" fontId="42" fillId="4" borderId="12" xfId="5" applyNumberFormat="1" applyFont="1" applyFill="1" applyBorder="1"/>
    <xf numFmtId="164" fontId="41" fillId="4" borderId="28" xfId="5" applyNumberFormat="1" applyFont="1" applyFill="1" applyBorder="1"/>
    <xf numFmtId="165" fontId="41" fillId="4" borderId="28" xfId="5" applyNumberFormat="1" applyFont="1" applyFill="1" applyBorder="1"/>
    <xf numFmtId="164" fontId="41" fillId="4" borderId="11" xfId="5" applyNumberFormat="1" applyFont="1" applyFill="1" applyBorder="1"/>
    <xf numFmtId="0" fontId="41" fillId="6" borderId="30" xfId="5" applyFont="1" applyFill="1" applyBorder="1"/>
    <xf numFmtId="0" fontId="41" fillId="4" borderId="0" xfId="5" applyFont="1" applyFill="1"/>
    <xf numFmtId="167" fontId="41" fillId="0" borderId="21" xfId="5" applyNumberFormat="1" applyFont="1" applyBorder="1" applyAlignment="1" applyProtection="1">
      <alignment horizontal="left"/>
      <protection locked="0"/>
    </xf>
    <xf numFmtId="168" fontId="43" fillId="0" borderId="67" xfId="5" applyNumberFormat="1" applyFont="1" applyBorder="1" applyAlignment="1" applyProtection="1">
      <alignment horizontal="right"/>
      <protection locked="0"/>
    </xf>
    <xf numFmtId="164" fontId="41" fillId="0" borderId="65" xfId="5" applyNumberFormat="1" applyFont="1" applyFill="1" applyBorder="1" applyProtection="1">
      <protection locked="0"/>
    </xf>
    <xf numFmtId="165" fontId="41" fillId="4" borderId="65" xfId="5" applyNumberFormat="1" applyFont="1" applyFill="1" applyBorder="1"/>
    <xf numFmtId="164" fontId="41" fillId="0" borderId="31" xfId="5" applyNumberFormat="1" applyFont="1" applyFill="1" applyBorder="1" applyProtection="1">
      <protection locked="0"/>
    </xf>
    <xf numFmtId="164" fontId="41" fillId="0" borderId="67" xfId="5" applyNumberFormat="1" applyFont="1" applyFill="1" applyBorder="1" applyProtection="1">
      <protection locked="0"/>
    </xf>
    <xf numFmtId="165" fontId="41" fillId="4" borderId="67" xfId="5" applyNumberFormat="1" applyFont="1" applyFill="1" applyBorder="1"/>
    <xf numFmtId="164" fontId="41" fillId="0" borderId="32" xfId="5" applyNumberFormat="1" applyFont="1" applyFill="1" applyBorder="1" applyProtection="1">
      <protection locked="0"/>
    </xf>
    <xf numFmtId="3" fontId="43" fillId="0" borderId="67" xfId="5" applyNumberFormat="1" applyFont="1" applyBorder="1" applyAlignment="1" applyProtection="1">
      <alignment horizontal="right"/>
      <protection locked="0"/>
    </xf>
    <xf numFmtId="168" fontId="41" fillId="0" borderId="67" xfId="5" applyNumberFormat="1" applyFont="1" applyBorder="1" applyAlignment="1" applyProtection="1">
      <alignment horizontal="right"/>
      <protection locked="0"/>
    </xf>
    <xf numFmtId="166" fontId="41" fillId="0" borderId="21" xfId="5" applyNumberFormat="1" applyFont="1" applyFill="1" applyBorder="1" applyProtection="1">
      <protection locked="0"/>
    </xf>
    <xf numFmtId="166" fontId="41" fillId="0" borderId="7" xfId="5" applyNumberFormat="1" applyFont="1" applyFill="1" applyBorder="1" applyProtection="1">
      <protection locked="0"/>
    </xf>
    <xf numFmtId="164" fontId="41" fillId="0" borderId="66" xfId="5" applyNumberFormat="1" applyFont="1" applyFill="1" applyBorder="1" applyProtection="1">
      <protection locked="0"/>
    </xf>
    <xf numFmtId="165" fontId="41" fillId="4" borderId="66" xfId="5" applyNumberFormat="1" applyFont="1" applyFill="1" applyBorder="1"/>
    <xf numFmtId="164" fontId="41" fillId="0" borderId="47" xfId="5" applyNumberFormat="1" applyFont="1" applyFill="1" applyBorder="1" applyProtection="1">
      <protection locked="0"/>
    </xf>
    <xf numFmtId="166" fontId="41" fillId="4" borderId="0" xfId="5" applyNumberFormat="1" applyFont="1" applyFill="1"/>
    <xf numFmtId="164" fontId="41" fillId="4" borderId="0" xfId="5" applyNumberFormat="1" applyFont="1" applyFill="1"/>
    <xf numFmtId="165" fontId="41" fillId="4" borderId="0" xfId="5" applyNumberFormat="1" applyFont="1" applyFill="1"/>
    <xf numFmtId="0" fontId="41" fillId="6" borderId="0" xfId="5" applyFont="1" applyFill="1"/>
    <xf numFmtId="167" fontId="41" fillId="0" borderId="21" xfId="5" applyNumberFormat="1" applyFont="1" applyBorder="1" applyProtection="1">
      <protection locked="0"/>
    </xf>
    <xf numFmtId="1" fontId="43" fillId="0" borderId="67" xfId="5" applyNumberFormat="1" applyFont="1" applyBorder="1" applyAlignment="1" applyProtection="1">
      <alignment horizontal="right"/>
      <protection locked="0"/>
    </xf>
    <xf numFmtId="166" fontId="41" fillId="0" borderId="21" xfId="5" applyNumberFormat="1" applyFont="1" applyFill="1" applyBorder="1" applyAlignment="1" applyProtection="1">
      <alignment horizontal="left"/>
      <protection locked="0"/>
    </xf>
    <xf numFmtId="1" fontId="43" fillId="0" borderId="67" xfId="5" applyNumberFormat="1" applyFont="1" applyFill="1" applyBorder="1" applyAlignment="1" applyProtection="1">
      <alignment horizontal="right"/>
      <protection locked="0"/>
    </xf>
    <xf numFmtId="1" fontId="41" fillId="0" borderId="67" xfId="5" applyNumberFormat="1" applyFont="1" applyFill="1" applyBorder="1" applyProtection="1">
      <protection locked="0"/>
    </xf>
    <xf numFmtId="3" fontId="41" fillId="0" borderId="67" xfId="5" applyNumberFormat="1" applyFont="1" applyFill="1" applyBorder="1" applyAlignment="1" applyProtection="1">
      <alignment horizontal="right"/>
      <protection locked="0"/>
    </xf>
    <xf numFmtId="3" fontId="41" fillId="0" borderId="66" xfId="5" applyNumberFormat="1" applyFont="1" applyFill="1" applyBorder="1" applyProtection="1">
      <protection locked="0"/>
    </xf>
    <xf numFmtId="166" fontId="41" fillId="16" borderId="0" xfId="5" applyNumberFormat="1" applyFont="1" applyFill="1" applyBorder="1"/>
    <xf numFmtId="164" fontId="41" fillId="16" borderId="0" xfId="5" applyNumberFormat="1" applyFont="1" applyFill="1" applyBorder="1"/>
    <xf numFmtId="165" fontId="41" fillId="4" borderId="0" xfId="5" applyNumberFormat="1" applyFont="1" applyFill="1" applyBorder="1"/>
    <xf numFmtId="164" fontId="41" fillId="4" borderId="10" xfId="5" applyNumberFormat="1" applyFont="1" applyFill="1" applyBorder="1"/>
    <xf numFmtId="0" fontId="41" fillId="6" borderId="0" xfId="5" applyFont="1" applyFill="1" applyBorder="1"/>
    <xf numFmtId="0" fontId="41" fillId="4" borderId="0" xfId="5" applyFont="1" applyFill="1" applyBorder="1"/>
    <xf numFmtId="164" fontId="41" fillId="4" borderId="28" xfId="5" applyNumberFormat="1" applyFont="1" applyFill="1" applyBorder="1" applyProtection="1"/>
    <xf numFmtId="165" fontId="41" fillId="4" borderId="28" xfId="5" applyNumberFormat="1" applyFont="1" applyFill="1" applyBorder="1" applyProtection="1"/>
    <xf numFmtId="164" fontId="41" fillId="4" borderId="11" xfId="5" applyNumberFormat="1" applyFont="1" applyFill="1" applyBorder="1" applyProtection="1"/>
    <xf numFmtId="166" fontId="42" fillId="4" borderId="7" xfId="5" applyNumberFormat="1" applyFont="1" applyFill="1" applyBorder="1"/>
    <xf numFmtId="164" fontId="41" fillId="4" borderId="66" xfId="5" applyNumberFormat="1" applyFont="1" applyFill="1" applyBorder="1" applyProtection="1"/>
    <xf numFmtId="165" fontId="41" fillId="4" borderId="66" xfId="5" applyNumberFormat="1" applyFont="1" applyFill="1" applyBorder="1" applyProtection="1"/>
    <xf numFmtId="164" fontId="41" fillId="4" borderId="47" xfId="5" applyNumberFormat="1" applyFont="1" applyFill="1" applyBorder="1" applyProtection="1"/>
    <xf numFmtId="166" fontId="41" fillId="6" borderId="0" xfId="5" applyNumberFormat="1" applyFont="1" applyFill="1" applyBorder="1"/>
    <xf numFmtId="164" fontId="41" fillId="6" borderId="0" xfId="5" applyNumberFormat="1" applyFont="1" applyFill="1" applyBorder="1"/>
    <xf numFmtId="165" fontId="41" fillId="6" borderId="0" xfId="5" applyNumberFormat="1" applyFont="1" applyFill="1" applyBorder="1"/>
    <xf numFmtId="164" fontId="41" fillId="6" borderId="0" xfId="5" applyNumberFormat="1" applyFont="1" applyFill="1"/>
    <xf numFmtId="165" fontId="41" fillId="6" borderId="0" xfId="5" applyNumberFormat="1" applyFont="1" applyFill="1"/>
    <xf numFmtId="0" fontId="44" fillId="4" borderId="1" xfId="5" applyFont="1" applyFill="1" applyBorder="1" applyAlignment="1">
      <alignment vertical="center"/>
    </xf>
    <xf numFmtId="164" fontId="41" fillId="4" borderId="2" xfId="5" applyNumberFormat="1" applyFont="1" applyFill="1" applyBorder="1" applyAlignment="1">
      <alignment vertical="center"/>
    </xf>
    <xf numFmtId="165" fontId="41" fillId="4" borderId="31" xfId="5" applyNumberFormat="1" applyFont="1" applyFill="1" applyBorder="1" applyAlignment="1">
      <alignment vertical="center"/>
    </xf>
    <xf numFmtId="0" fontId="41" fillId="0" borderId="0" xfId="5" applyFont="1" applyFill="1" applyAlignment="1">
      <alignment vertical="center"/>
    </xf>
    <xf numFmtId="0" fontId="41" fillId="4" borderId="30" xfId="5" applyFont="1" applyFill="1" applyBorder="1" applyAlignment="1">
      <alignment horizontal="right"/>
    </xf>
    <xf numFmtId="164" fontId="41" fillId="4" borderId="0" xfId="5" applyNumberFormat="1" applyFont="1" applyFill="1" applyBorder="1" applyAlignment="1">
      <alignment horizontal="right"/>
    </xf>
    <xf numFmtId="165" fontId="41" fillId="4" borderId="32" xfId="5" applyNumberFormat="1" applyFont="1" applyFill="1" applyBorder="1" applyAlignment="1">
      <alignment horizontal="right"/>
    </xf>
    <xf numFmtId="0" fontId="41" fillId="0" borderId="0" xfId="5" applyFont="1" applyFill="1" applyAlignment="1">
      <alignment horizontal="right"/>
    </xf>
    <xf numFmtId="0" fontId="41" fillId="6" borderId="0" xfId="5" applyFont="1" applyFill="1" applyAlignment="1">
      <alignment horizontal="center"/>
    </xf>
    <xf numFmtId="165" fontId="41" fillId="4" borderId="31" xfId="5" applyNumberFormat="1" applyFont="1" applyFill="1" applyBorder="1" applyAlignment="1">
      <alignment horizontal="center"/>
    </xf>
    <xf numFmtId="0" fontId="41" fillId="0" borderId="0" xfId="5" applyFont="1" applyFill="1" applyAlignment="1">
      <alignment horizontal="center"/>
    </xf>
    <xf numFmtId="49" fontId="40" fillId="4" borderId="7" xfId="5" applyNumberFormat="1" applyFont="1" applyFill="1" applyBorder="1" applyAlignment="1">
      <alignment horizontal="center"/>
    </xf>
    <xf numFmtId="165" fontId="41" fillId="4" borderId="47" xfId="5" applyNumberFormat="1" applyFont="1" applyFill="1" applyBorder="1" applyAlignment="1">
      <alignment horizontal="center"/>
    </xf>
    <xf numFmtId="166" fontId="45" fillId="4" borderId="12" xfId="5" applyNumberFormat="1" applyFont="1" applyFill="1" applyBorder="1"/>
    <xf numFmtId="164" fontId="46" fillId="4" borderId="28" xfId="5" applyNumberFormat="1" applyFont="1" applyFill="1" applyBorder="1"/>
    <xf numFmtId="165" fontId="46" fillId="4" borderId="11" xfId="5" applyNumberFormat="1" applyFont="1" applyFill="1" applyBorder="1"/>
    <xf numFmtId="0" fontId="41" fillId="0" borderId="0" xfId="5" applyFont="1" applyFill="1"/>
    <xf numFmtId="0" fontId="41" fillId="6" borderId="0" xfId="5" applyFont="1" applyFill="1" applyAlignment="1">
      <alignment horizontal="left"/>
    </xf>
    <xf numFmtId="166" fontId="46" fillId="0" borderId="20" xfId="5" applyNumberFormat="1" applyFont="1" applyFill="1" applyBorder="1" applyAlignment="1" applyProtection="1">
      <alignment horizontal="left"/>
      <protection locked="0"/>
    </xf>
    <xf numFmtId="3" fontId="46" fillId="0" borderId="68" xfId="5" applyNumberFormat="1" applyFont="1" applyFill="1" applyBorder="1" applyAlignment="1">
      <alignment horizontal="right"/>
    </xf>
    <xf numFmtId="164" fontId="46" fillId="0" borderId="69" xfId="5" applyNumberFormat="1" applyFont="1" applyFill="1" applyBorder="1" applyAlignment="1" applyProtection="1">
      <alignment horizontal="right"/>
      <protection locked="0"/>
    </xf>
    <xf numFmtId="165" fontId="46" fillId="4" borderId="42" xfId="5" applyNumberFormat="1" applyFont="1" applyFill="1" applyBorder="1" applyAlignment="1">
      <alignment horizontal="left"/>
    </xf>
    <xf numFmtId="164" fontId="41" fillId="0" borderId="31" xfId="5" applyNumberFormat="1" applyFont="1" applyFill="1" applyBorder="1" applyAlignment="1" applyProtection="1">
      <alignment horizontal="left"/>
      <protection locked="0"/>
    </xf>
    <xf numFmtId="0" fontId="41" fillId="6" borderId="30" xfId="5" applyFont="1" applyFill="1" applyBorder="1" applyAlignment="1">
      <alignment horizontal="left"/>
    </xf>
    <xf numFmtId="0" fontId="41" fillId="0" borderId="0" xfId="5" applyFont="1" applyFill="1" applyAlignment="1">
      <alignment horizontal="left"/>
    </xf>
    <xf numFmtId="0" fontId="41" fillId="4" borderId="0" xfId="5" applyFont="1" applyFill="1" applyAlignment="1">
      <alignment horizontal="left"/>
    </xf>
    <xf numFmtId="166" fontId="46" fillId="0" borderId="19" xfId="5" applyNumberFormat="1" applyFont="1" applyFill="1" applyBorder="1" applyAlignment="1" applyProtection="1">
      <alignment horizontal="left"/>
      <protection locked="0"/>
    </xf>
    <xf numFmtId="164" fontId="46" fillId="0" borderId="70" xfId="5" applyNumberFormat="1" applyFont="1" applyFill="1" applyBorder="1" applyAlignment="1" applyProtection="1">
      <alignment horizontal="left"/>
      <protection locked="0"/>
    </xf>
    <xf numFmtId="164" fontId="46" fillId="0" borderId="71" xfId="5" applyNumberFormat="1" applyFont="1" applyFill="1" applyBorder="1" applyAlignment="1" applyProtection="1">
      <alignment horizontal="left"/>
      <protection locked="0"/>
    </xf>
    <xf numFmtId="165" fontId="46" fillId="4" borderId="44" xfId="5" applyNumberFormat="1" applyFont="1" applyFill="1" applyBorder="1" applyAlignment="1">
      <alignment horizontal="left"/>
    </xf>
    <xf numFmtId="164" fontId="41" fillId="0" borderId="32" xfId="5" applyNumberFormat="1" applyFont="1" applyFill="1" applyBorder="1" applyAlignment="1" applyProtection="1">
      <alignment horizontal="left"/>
      <protection locked="0"/>
    </xf>
    <xf numFmtId="164" fontId="41" fillId="0" borderId="67" xfId="5" applyNumberFormat="1" applyFont="1" applyFill="1" applyBorder="1" applyAlignment="1" applyProtection="1">
      <alignment horizontal="left"/>
      <protection locked="0"/>
    </xf>
    <xf numFmtId="164" fontId="41" fillId="0" borderId="0" xfId="5" applyNumberFormat="1" applyFont="1" applyFill="1" applyBorder="1" applyAlignment="1" applyProtection="1">
      <alignment horizontal="left"/>
      <protection locked="0"/>
    </xf>
    <xf numFmtId="165" fontId="41" fillId="4" borderId="46" xfId="5" applyNumberFormat="1" applyFont="1" applyFill="1" applyBorder="1" applyAlignment="1">
      <alignment horizontal="left"/>
    </xf>
    <xf numFmtId="165" fontId="41" fillId="4" borderId="56" xfId="5" applyNumberFormat="1" applyFont="1" applyFill="1" applyBorder="1" applyAlignment="1">
      <alignment horizontal="left"/>
    </xf>
    <xf numFmtId="166" fontId="41" fillId="0" borderId="7" xfId="5" applyNumberFormat="1" applyFont="1" applyFill="1" applyBorder="1" applyAlignment="1" applyProtection="1">
      <alignment horizontal="left"/>
      <protection locked="0"/>
    </xf>
    <xf numFmtId="164" fontId="41" fillId="0" borderId="66" xfId="5" applyNumberFormat="1" applyFont="1" applyFill="1" applyBorder="1" applyAlignment="1" applyProtection="1">
      <alignment horizontal="left"/>
      <protection locked="0"/>
    </xf>
    <xf numFmtId="164" fontId="41" fillId="0" borderId="6" xfId="5" applyNumberFormat="1" applyFont="1" applyFill="1" applyBorder="1" applyAlignment="1" applyProtection="1">
      <alignment horizontal="left"/>
      <protection locked="0"/>
    </xf>
    <xf numFmtId="165" fontId="41" fillId="4" borderId="8" xfId="5" applyNumberFormat="1" applyFont="1" applyFill="1" applyBorder="1" applyAlignment="1">
      <alignment horizontal="left"/>
    </xf>
    <xf numFmtId="164" fontId="41" fillId="0" borderId="47" xfId="5" applyNumberFormat="1" applyFont="1" applyFill="1" applyBorder="1" applyAlignment="1" applyProtection="1">
      <alignment horizontal="left"/>
      <protection locked="0"/>
    </xf>
    <xf numFmtId="166" fontId="41" fillId="4" borderId="30" xfId="5" applyNumberFormat="1" applyFont="1" applyFill="1" applyBorder="1"/>
    <xf numFmtId="164" fontId="41" fillId="4" borderId="0" xfId="5" applyNumberFormat="1" applyFont="1" applyFill="1" applyBorder="1"/>
    <xf numFmtId="165" fontId="41" fillId="4" borderId="32" xfId="5" applyNumberFormat="1" applyFont="1" applyFill="1" applyBorder="1"/>
    <xf numFmtId="49" fontId="45" fillId="4" borderId="7" xfId="5" applyNumberFormat="1" applyFont="1" applyFill="1" applyBorder="1" applyAlignment="1">
      <alignment horizontal="center"/>
    </xf>
    <xf numFmtId="3" fontId="47" fillId="4" borderId="40" xfId="5" applyNumberFormat="1" applyFont="1" applyFill="1" applyBorder="1"/>
    <xf numFmtId="164" fontId="47" fillId="4" borderId="28" xfId="5" applyNumberFormat="1" applyFont="1" applyFill="1" applyBorder="1"/>
    <xf numFmtId="164" fontId="47" fillId="4" borderId="10" xfId="5" applyNumberFormat="1" applyFont="1" applyFill="1" applyBorder="1"/>
    <xf numFmtId="165" fontId="47" fillId="4" borderId="12" xfId="5" applyNumberFormat="1" applyFont="1" applyFill="1" applyBorder="1"/>
    <xf numFmtId="166" fontId="47" fillId="4" borderId="12" xfId="5" applyNumberFormat="1" applyFont="1" applyFill="1" applyBorder="1"/>
    <xf numFmtId="165" fontId="47" fillId="4" borderId="13" xfId="5" applyNumberFormat="1" applyFont="1" applyFill="1" applyBorder="1"/>
    <xf numFmtId="164" fontId="41" fillId="4" borderId="34" xfId="5" applyNumberFormat="1" applyFont="1" applyFill="1" applyBorder="1"/>
    <xf numFmtId="0" fontId="13" fillId="0" borderId="45" xfId="5" applyFont="1" applyBorder="1"/>
    <xf numFmtId="3" fontId="47" fillId="0" borderId="69" xfId="5" applyNumberFormat="1" applyFont="1" applyFill="1" applyBorder="1" applyAlignment="1">
      <alignment horizontal="right"/>
    </xf>
    <xf numFmtId="3" fontId="13" fillId="0" borderId="72" xfId="5" applyNumberFormat="1" applyFont="1" applyBorder="1"/>
    <xf numFmtId="164" fontId="43" fillId="0" borderId="68" xfId="5" applyNumberFormat="1" applyFont="1" applyFill="1" applyBorder="1"/>
    <xf numFmtId="165" fontId="47" fillId="4" borderId="42" xfId="5" applyNumberFormat="1" applyFont="1" applyFill="1" applyBorder="1"/>
    <xf numFmtId="3" fontId="47" fillId="0" borderId="71" xfId="5" applyNumberFormat="1" applyFont="1" applyFill="1" applyBorder="1" applyAlignment="1">
      <alignment horizontal="right"/>
    </xf>
    <xf numFmtId="3" fontId="13" fillId="0" borderId="71" xfId="5" applyNumberFormat="1" applyFont="1" applyBorder="1"/>
    <xf numFmtId="164" fontId="43" fillId="0" borderId="70" xfId="5" applyNumberFormat="1" applyFont="1" applyFill="1" applyBorder="1"/>
    <xf numFmtId="165" fontId="47" fillId="4" borderId="44" xfId="5" applyNumberFormat="1" applyFont="1" applyFill="1" applyBorder="1"/>
    <xf numFmtId="0" fontId="13" fillId="0" borderId="73" xfId="5" applyFont="1" applyBorder="1"/>
    <xf numFmtId="3" fontId="47" fillId="0" borderId="71" xfId="5" applyNumberFormat="1" applyFont="1" applyFill="1" applyBorder="1" applyAlignment="1" applyProtection="1">
      <alignment horizontal="right"/>
      <protection locked="0"/>
    </xf>
    <xf numFmtId="164" fontId="43" fillId="0" borderId="70" xfId="5" applyNumberFormat="1" applyFont="1" applyFill="1" applyBorder="1" applyProtection="1">
      <protection locked="0"/>
    </xf>
    <xf numFmtId="164" fontId="41" fillId="0" borderId="0" xfId="5" applyNumberFormat="1" applyFont="1" applyFill="1" applyBorder="1" applyProtection="1">
      <protection locked="0"/>
    </xf>
    <xf numFmtId="0" fontId="13" fillId="0" borderId="71" xfId="5" applyFont="1" applyBorder="1"/>
    <xf numFmtId="0" fontId="13" fillId="0" borderId="61" xfId="5" applyFont="1" applyBorder="1"/>
    <xf numFmtId="164" fontId="43" fillId="0" borderId="71" xfId="5" applyNumberFormat="1" applyFont="1" applyFill="1" applyBorder="1" applyProtection="1">
      <protection locked="0"/>
    </xf>
    <xf numFmtId="0" fontId="13" fillId="0" borderId="43" xfId="5" applyFont="1" applyBorder="1"/>
    <xf numFmtId="3" fontId="47" fillId="0" borderId="70" xfId="5" applyNumberFormat="1" applyFont="1" applyFill="1" applyBorder="1" applyAlignment="1" applyProtection="1">
      <alignment horizontal="right"/>
      <protection locked="0"/>
    </xf>
    <xf numFmtId="0" fontId="13" fillId="0" borderId="59" xfId="5" applyFont="1" applyBorder="1"/>
    <xf numFmtId="0" fontId="13" fillId="0" borderId="54" xfId="5" applyFont="1" applyBorder="1"/>
    <xf numFmtId="3" fontId="47" fillId="0" borderId="67" xfId="5" applyNumberFormat="1" applyFont="1" applyFill="1" applyBorder="1" applyAlignment="1" applyProtection="1">
      <alignment horizontal="right"/>
      <protection locked="0"/>
    </xf>
    <xf numFmtId="0" fontId="13" fillId="0" borderId="60" xfId="5" applyFont="1" applyBorder="1"/>
    <xf numFmtId="164" fontId="43" fillId="0" borderId="74" xfId="5" applyNumberFormat="1" applyFont="1" applyFill="1" applyBorder="1" applyProtection="1">
      <protection locked="0"/>
    </xf>
    <xf numFmtId="165" fontId="47" fillId="4" borderId="56" xfId="5" applyNumberFormat="1" applyFont="1" applyFill="1" applyBorder="1"/>
    <xf numFmtId="3" fontId="47" fillId="4" borderId="40" xfId="5" applyNumberFormat="1" applyFont="1" applyFill="1" applyBorder="1" applyAlignment="1">
      <alignment horizontal="right"/>
    </xf>
    <xf numFmtId="164" fontId="47" fillId="4" borderId="52" xfId="5" applyNumberFormat="1" applyFont="1" applyFill="1" applyBorder="1" applyAlignment="1">
      <alignment horizontal="right"/>
    </xf>
    <xf numFmtId="164" fontId="47" fillId="4" borderId="52" xfId="5" applyNumberFormat="1" applyFont="1" applyFill="1" applyBorder="1"/>
    <xf numFmtId="164" fontId="41" fillId="4" borderId="33" xfId="5" applyNumberFormat="1" applyFont="1" applyFill="1" applyBorder="1"/>
    <xf numFmtId="3" fontId="47" fillId="0" borderId="72" xfId="5" applyNumberFormat="1" applyFont="1" applyFill="1" applyBorder="1" applyAlignment="1">
      <alignment horizontal="right"/>
    </xf>
    <xf numFmtId="0" fontId="13" fillId="0" borderId="75" xfId="5" applyFont="1" applyBorder="1"/>
    <xf numFmtId="49" fontId="48" fillId="0" borderId="14" xfId="5" applyNumberFormat="1" applyFont="1" applyBorder="1"/>
    <xf numFmtId="1" fontId="48" fillId="0" borderId="61" xfId="5" applyNumberFormat="1" applyFont="1" applyBorder="1"/>
    <xf numFmtId="164" fontId="47" fillId="0" borderId="71" xfId="5" applyNumberFormat="1" applyFont="1" applyFill="1" applyBorder="1" applyProtection="1">
      <protection locked="0"/>
    </xf>
    <xf numFmtId="49" fontId="47" fillId="0" borderId="17" xfId="5" applyNumberFormat="1" applyFont="1" applyFill="1" applyBorder="1" applyAlignment="1">
      <alignment horizontal="left"/>
    </xf>
    <xf numFmtId="1" fontId="47" fillId="0" borderId="71" xfId="5" applyNumberFormat="1" applyFont="1" applyFill="1" applyBorder="1" applyAlignment="1" applyProtection="1">
      <alignment horizontal="right"/>
      <protection locked="0"/>
    </xf>
    <xf numFmtId="49" fontId="47" fillId="0" borderId="17" xfId="5" applyNumberFormat="1" applyFont="1" applyFill="1" applyBorder="1" applyAlignment="1" applyProtection="1">
      <alignment horizontal="left"/>
      <protection locked="0"/>
    </xf>
    <xf numFmtId="49" fontId="47" fillId="0" borderId="17" xfId="5" applyNumberFormat="1" applyFont="1" applyBorder="1" applyAlignment="1" applyProtection="1">
      <alignment horizontal="left"/>
      <protection locked="0"/>
    </xf>
    <xf numFmtId="3" fontId="47" fillId="0" borderId="71" xfId="5" applyNumberFormat="1" applyFont="1" applyBorder="1" applyAlignment="1" applyProtection="1">
      <alignment horizontal="right"/>
      <protection locked="0"/>
    </xf>
    <xf numFmtId="1" fontId="47" fillId="0" borderId="71" xfId="5" applyNumberFormat="1" applyFont="1" applyBorder="1" applyAlignment="1" applyProtection="1">
      <alignment horizontal="right"/>
      <protection locked="0"/>
    </xf>
    <xf numFmtId="0" fontId="13" fillId="0" borderId="14" xfId="5" applyFont="1" applyBorder="1"/>
    <xf numFmtId="3" fontId="47" fillId="4" borderId="28" xfId="5" applyNumberFormat="1" applyFont="1" applyFill="1" applyBorder="1" applyProtection="1"/>
    <xf numFmtId="164" fontId="47" fillId="4" borderId="28" xfId="5" applyNumberFormat="1" applyFont="1" applyFill="1" applyBorder="1" applyProtection="1"/>
    <xf numFmtId="165" fontId="47" fillId="4" borderId="11" xfId="5" applyNumberFormat="1" applyFont="1" applyFill="1" applyBorder="1" applyProtection="1"/>
    <xf numFmtId="166" fontId="45" fillId="4" borderId="7" xfId="5" applyNumberFormat="1" applyFont="1" applyFill="1" applyBorder="1"/>
    <xf numFmtId="164" fontId="47" fillId="4" borderId="66" xfId="5" applyNumberFormat="1" applyFont="1" applyFill="1" applyBorder="1" applyProtection="1"/>
    <xf numFmtId="165" fontId="47" fillId="4" borderId="47" xfId="5" applyNumberFormat="1" applyFont="1" applyFill="1" applyBorder="1" applyProtection="1"/>
  </cellXfs>
  <cellStyles count="6">
    <cellStyle name="Normální" xfId="0" builtinId="0"/>
    <cellStyle name="Normální 2" xfId="1"/>
    <cellStyle name="Normální 3" xfId="5"/>
    <cellStyle name="Normální 3 2 2" xfId="3"/>
    <cellStyle name="normální_List1" xfId="2"/>
    <cellStyle name="Procenta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323850</xdr:colOff>
      <xdr:row>30</xdr:row>
      <xdr:rowOff>171450</xdr:rowOff>
    </xdr:from>
    <xdr:to>
      <xdr:col>5</xdr:col>
      <xdr:colOff>400050</xdr:colOff>
      <xdr:row>31</xdr:row>
      <xdr:rowOff>133350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24250" y="7315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323850</xdr:colOff>
      <xdr:row>33</xdr:row>
      <xdr:rowOff>171450</xdr:rowOff>
    </xdr:from>
    <xdr:to>
      <xdr:col>5</xdr:col>
      <xdr:colOff>400050</xdr:colOff>
      <xdr:row>34</xdr:row>
      <xdr:rowOff>133350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524250" y="7934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323850</xdr:colOff>
      <xdr:row>33</xdr:row>
      <xdr:rowOff>171450</xdr:rowOff>
    </xdr:from>
    <xdr:to>
      <xdr:col>6</xdr:col>
      <xdr:colOff>400050</xdr:colOff>
      <xdr:row>34</xdr:row>
      <xdr:rowOff>133350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591050" y="7934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323850</xdr:colOff>
      <xdr:row>30</xdr:row>
      <xdr:rowOff>171450</xdr:rowOff>
    </xdr:from>
    <xdr:to>
      <xdr:col>6</xdr:col>
      <xdr:colOff>400050</xdr:colOff>
      <xdr:row>31</xdr:row>
      <xdr:rowOff>133350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591050" y="7315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323850</xdr:colOff>
      <xdr:row>30</xdr:row>
      <xdr:rowOff>171450</xdr:rowOff>
    </xdr:from>
    <xdr:to>
      <xdr:col>6</xdr:col>
      <xdr:colOff>400050</xdr:colOff>
      <xdr:row>31</xdr:row>
      <xdr:rowOff>133350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591050" y="7315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323850</xdr:colOff>
      <xdr:row>30</xdr:row>
      <xdr:rowOff>171450</xdr:rowOff>
    </xdr:from>
    <xdr:ext cx="76200" cy="171450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4591050" y="7315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323850</xdr:colOff>
      <xdr:row>30</xdr:row>
      <xdr:rowOff>171450</xdr:rowOff>
    </xdr:from>
    <xdr:ext cx="76200" cy="171450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591050" y="7315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323850</xdr:colOff>
      <xdr:row>30</xdr:row>
      <xdr:rowOff>171450</xdr:rowOff>
    </xdr:from>
    <xdr:ext cx="76200" cy="171450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4591050" y="7315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323850</xdr:colOff>
      <xdr:row>30</xdr:row>
      <xdr:rowOff>171450</xdr:rowOff>
    </xdr:from>
    <xdr:ext cx="76200" cy="171450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591050" y="7315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323850</xdr:colOff>
      <xdr:row>30</xdr:row>
      <xdr:rowOff>171450</xdr:rowOff>
    </xdr:from>
    <xdr:ext cx="76200" cy="171450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3524250" y="7315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323850</xdr:colOff>
      <xdr:row>33</xdr:row>
      <xdr:rowOff>171450</xdr:rowOff>
    </xdr:from>
    <xdr:ext cx="76200" cy="171450"/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3524250" y="7934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323850</xdr:colOff>
      <xdr:row>33</xdr:row>
      <xdr:rowOff>171450</xdr:rowOff>
    </xdr:from>
    <xdr:ext cx="76200" cy="171450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4591050" y="7934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323850</xdr:colOff>
      <xdr:row>30</xdr:row>
      <xdr:rowOff>171450</xdr:rowOff>
    </xdr:from>
    <xdr:ext cx="76200" cy="171450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4591050" y="7315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323850</xdr:colOff>
      <xdr:row>30</xdr:row>
      <xdr:rowOff>171450</xdr:rowOff>
    </xdr:from>
    <xdr:ext cx="76200" cy="171450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4591050" y="7315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323850</xdr:colOff>
      <xdr:row>30</xdr:row>
      <xdr:rowOff>171450</xdr:rowOff>
    </xdr:from>
    <xdr:ext cx="76200" cy="171450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4591050" y="7315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323850</xdr:colOff>
      <xdr:row>30</xdr:row>
      <xdr:rowOff>171450</xdr:rowOff>
    </xdr:from>
    <xdr:ext cx="76200" cy="171450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4591050" y="7315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323850</xdr:colOff>
      <xdr:row>30</xdr:row>
      <xdr:rowOff>171450</xdr:rowOff>
    </xdr:from>
    <xdr:ext cx="76200" cy="171450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4591050" y="7315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323850</xdr:colOff>
      <xdr:row>30</xdr:row>
      <xdr:rowOff>171450</xdr:rowOff>
    </xdr:from>
    <xdr:ext cx="76200" cy="171450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4591050" y="7315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323850</xdr:colOff>
      <xdr:row>30</xdr:row>
      <xdr:rowOff>171450</xdr:rowOff>
    </xdr:from>
    <xdr:ext cx="76200" cy="171450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4591050" y="7315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323850</xdr:colOff>
      <xdr:row>30</xdr:row>
      <xdr:rowOff>171450</xdr:rowOff>
    </xdr:from>
    <xdr:ext cx="76200" cy="171450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4591050" y="7315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323850</xdr:colOff>
      <xdr:row>30</xdr:row>
      <xdr:rowOff>171450</xdr:rowOff>
    </xdr:from>
    <xdr:ext cx="76200" cy="171450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4591050" y="7315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323850</xdr:colOff>
      <xdr:row>30</xdr:row>
      <xdr:rowOff>171450</xdr:rowOff>
    </xdr:from>
    <xdr:ext cx="76200" cy="171450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4591050" y="7315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323850</xdr:colOff>
      <xdr:row>30</xdr:row>
      <xdr:rowOff>171450</xdr:rowOff>
    </xdr:from>
    <xdr:ext cx="76200" cy="171450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4591050" y="7315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323850</xdr:colOff>
      <xdr:row>30</xdr:row>
      <xdr:rowOff>171450</xdr:rowOff>
    </xdr:from>
    <xdr:ext cx="76200" cy="171450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4591050" y="7315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323850</xdr:colOff>
      <xdr:row>30</xdr:row>
      <xdr:rowOff>171450</xdr:rowOff>
    </xdr:from>
    <xdr:ext cx="76200" cy="171450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4591050" y="7315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323850</xdr:colOff>
      <xdr:row>30</xdr:row>
      <xdr:rowOff>171450</xdr:rowOff>
    </xdr:from>
    <xdr:ext cx="76200" cy="171450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4591050" y="7315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&#345;ezen%20s%20I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bor hospodaření"/>
      <sheetName val="Příjmy"/>
      <sheetName val="Výdaje"/>
      <sheetName val="Web (3)"/>
    </sheetNames>
    <sheetDataSet>
      <sheetData sheetId="0">
        <row r="14">
          <cell r="F14">
            <v>-1652</v>
          </cell>
          <cell r="G14">
            <v>0</v>
          </cell>
        </row>
        <row r="15">
          <cell r="F15">
            <v>100116</v>
          </cell>
          <cell r="G15">
            <v>22046</v>
          </cell>
        </row>
        <row r="25">
          <cell r="F25">
            <v>1000</v>
          </cell>
          <cell r="G25">
            <v>159</v>
          </cell>
        </row>
        <row r="26">
          <cell r="F26">
            <v>1250</v>
          </cell>
          <cell r="G26">
            <v>740</v>
          </cell>
        </row>
        <row r="27">
          <cell r="F27">
            <v>1100</v>
          </cell>
          <cell r="G27">
            <v>416</v>
          </cell>
        </row>
        <row r="31">
          <cell r="F31">
            <v>90</v>
          </cell>
          <cell r="G31">
            <v>11</v>
          </cell>
        </row>
        <row r="37">
          <cell r="F37">
            <v>2</v>
          </cell>
          <cell r="G37">
            <v>0</v>
          </cell>
        </row>
        <row r="38">
          <cell r="F38">
            <v>10</v>
          </cell>
          <cell r="G38">
            <v>0</v>
          </cell>
        </row>
        <row r="39">
          <cell r="F39">
            <v>0</v>
          </cell>
          <cell r="G39">
            <v>1</v>
          </cell>
        </row>
        <row r="40">
          <cell r="F40">
            <v>0</v>
          </cell>
          <cell r="G40">
            <v>0</v>
          </cell>
        </row>
        <row r="80">
          <cell r="F80">
            <v>1000</v>
          </cell>
          <cell r="G80">
            <v>0</v>
          </cell>
        </row>
        <row r="101">
          <cell r="F101">
            <v>90</v>
          </cell>
          <cell r="G101">
            <v>12</v>
          </cell>
        </row>
        <row r="102">
          <cell r="F102">
            <v>0</v>
          </cell>
          <cell r="G102">
            <v>0</v>
          </cell>
        </row>
        <row r="126">
          <cell r="F126">
            <v>941</v>
          </cell>
          <cell r="G126">
            <v>258</v>
          </cell>
        </row>
        <row r="134">
          <cell r="F134">
            <v>711</v>
          </cell>
          <cell r="G134">
            <v>170</v>
          </cell>
        </row>
        <row r="145">
          <cell r="F145">
            <v>500</v>
          </cell>
          <cell r="G145">
            <v>204</v>
          </cell>
        </row>
        <row r="151">
          <cell r="F151">
            <v>50</v>
          </cell>
          <cell r="G151">
            <v>18</v>
          </cell>
        </row>
        <row r="152">
          <cell r="F152">
            <v>0</v>
          </cell>
          <cell r="G152">
            <v>4</v>
          </cell>
        </row>
        <row r="153">
          <cell r="F153">
            <v>0</v>
          </cell>
          <cell r="G153">
            <v>0</v>
          </cell>
        </row>
        <row r="154">
          <cell r="F154">
            <v>0</v>
          </cell>
          <cell r="G154">
            <v>0</v>
          </cell>
        </row>
        <row r="163">
          <cell r="F163">
            <v>100</v>
          </cell>
          <cell r="G163">
            <v>32</v>
          </cell>
        </row>
        <row r="178">
          <cell r="F178">
            <v>0</v>
          </cell>
          <cell r="G178">
            <v>0</v>
          </cell>
        </row>
        <row r="179">
          <cell r="F179">
            <v>0</v>
          </cell>
          <cell r="G179">
            <v>0</v>
          </cell>
        </row>
        <row r="180">
          <cell r="F180">
            <v>100</v>
          </cell>
          <cell r="G180">
            <v>31</v>
          </cell>
        </row>
        <row r="181">
          <cell r="F181">
            <v>0</v>
          </cell>
          <cell r="G181">
            <v>6</v>
          </cell>
        </row>
        <row r="192">
          <cell r="F192">
            <v>0</v>
          </cell>
          <cell r="G192">
            <v>14</v>
          </cell>
        </row>
        <row r="194">
          <cell r="F194">
            <v>80</v>
          </cell>
          <cell r="G194">
            <v>19</v>
          </cell>
        </row>
        <row r="195">
          <cell r="F195">
            <v>0</v>
          </cell>
          <cell r="G195">
            <v>0</v>
          </cell>
        </row>
        <row r="196">
          <cell r="F196">
            <v>0</v>
          </cell>
          <cell r="G196">
            <v>0</v>
          </cell>
        </row>
        <row r="198">
          <cell r="F198">
            <v>0</v>
          </cell>
          <cell r="G198">
            <v>11</v>
          </cell>
        </row>
        <row r="199">
          <cell r="F199">
            <v>350</v>
          </cell>
          <cell r="G199">
            <v>221</v>
          </cell>
        </row>
        <row r="200">
          <cell r="F200">
            <v>0</v>
          </cell>
          <cell r="G200">
            <v>0</v>
          </cell>
        </row>
        <row r="202">
          <cell r="F202">
            <v>530</v>
          </cell>
          <cell r="G202">
            <v>2</v>
          </cell>
        </row>
        <row r="203">
          <cell r="F203">
            <v>10</v>
          </cell>
          <cell r="G203">
            <v>28</v>
          </cell>
        </row>
        <row r="205">
          <cell r="F205">
            <v>0</v>
          </cell>
          <cell r="G205">
            <v>6</v>
          </cell>
        </row>
        <row r="207">
          <cell r="F207">
            <v>32</v>
          </cell>
          <cell r="G207">
            <v>0</v>
          </cell>
        </row>
        <row r="208">
          <cell r="F208">
            <v>0</v>
          </cell>
          <cell r="G208">
            <v>0</v>
          </cell>
        </row>
        <row r="209">
          <cell r="F209">
            <v>0</v>
          </cell>
          <cell r="G209">
            <v>0</v>
          </cell>
        </row>
        <row r="211">
          <cell r="F211">
            <v>100</v>
          </cell>
          <cell r="G211">
            <v>64</v>
          </cell>
        </row>
        <row r="212">
          <cell r="F212">
            <v>1500</v>
          </cell>
          <cell r="G212">
            <v>387</v>
          </cell>
        </row>
        <row r="213">
          <cell r="F213">
            <v>0</v>
          </cell>
          <cell r="G213">
            <v>0</v>
          </cell>
        </row>
        <row r="222">
          <cell r="F222">
            <v>681</v>
          </cell>
          <cell r="G222">
            <v>141</v>
          </cell>
        </row>
        <row r="223">
          <cell r="F223">
            <v>0</v>
          </cell>
          <cell r="G223">
            <v>0</v>
          </cell>
        </row>
        <row r="224">
          <cell r="F224">
            <v>6</v>
          </cell>
          <cell r="G224">
            <v>0</v>
          </cell>
        </row>
        <row r="235">
          <cell r="F235">
            <v>2136</v>
          </cell>
          <cell r="G235">
            <v>275</v>
          </cell>
        </row>
        <row r="236">
          <cell r="F236">
            <v>77</v>
          </cell>
          <cell r="G236">
            <v>0</v>
          </cell>
        </row>
        <row r="237">
          <cell r="F237">
            <v>1808</v>
          </cell>
          <cell r="G237">
            <v>274</v>
          </cell>
        </row>
        <row r="238">
          <cell r="F238">
            <v>761</v>
          </cell>
          <cell r="G238">
            <v>30</v>
          </cell>
        </row>
        <row r="239">
          <cell r="F239">
            <v>747</v>
          </cell>
          <cell r="G239">
            <v>75</v>
          </cell>
        </row>
        <row r="240">
          <cell r="F240">
            <v>24</v>
          </cell>
          <cell r="G240">
            <v>12</v>
          </cell>
        </row>
        <row r="241">
          <cell r="F241">
            <v>154</v>
          </cell>
          <cell r="G241">
            <v>12</v>
          </cell>
        </row>
        <row r="246">
          <cell r="F246">
            <v>2123</v>
          </cell>
          <cell r="G246">
            <v>493</v>
          </cell>
        </row>
        <row r="268">
          <cell r="F268">
            <v>6632</v>
          </cell>
          <cell r="G268">
            <v>2000</v>
          </cell>
        </row>
        <row r="275">
          <cell r="F275">
            <v>0</v>
          </cell>
          <cell r="G275">
            <v>0</v>
          </cell>
        </row>
        <row r="276">
          <cell r="F276">
            <v>50</v>
          </cell>
          <cell r="G276">
            <v>36</v>
          </cell>
        </row>
        <row r="293">
          <cell r="F293">
            <v>2</v>
          </cell>
          <cell r="G293">
            <v>0</v>
          </cell>
        </row>
        <row r="294">
          <cell r="F294">
            <v>0</v>
          </cell>
          <cell r="G294">
            <v>0</v>
          </cell>
        </row>
        <row r="296">
          <cell r="F296">
            <v>0</v>
          </cell>
          <cell r="G296">
            <v>0</v>
          </cell>
        </row>
        <row r="297">
          <cell r="F297">
            <v>0</v>
          </cell>
          <cell r="G297">
            <v>0</v>
          </cell>
        </row>
        <row r="299">
          <cell r="F299">
            <v>3</v>
          </cell>
          <cell r="G299">
            <v>0</v>
          </cell>
        </row>
        <row r="300">
          <cell r="F300">
            <v>0</v>
          </cell>
          <cell r="G300">
            <v>0</v>
          </cell>
        </row>
        <row r="301">
          <cell r="F301">
            <v>0</v>
          </cell>
          <cell r="G301">
            <v>0</v>
          </cell>
        </row>
        <row r="303">
          <cell r="F303">
            <v>0</v>
          </cell>
          <cell r="G303">
            <v>0</v>
          </cell>
        </row>
        <row r="304">
          <cell r="F304">
            <v>0</v>
          </cell>
          <cell r="G304">
            <v>0</v>
          </cell>
        </row>
        <row r="311">
          <cell r="F311">
            <v>250</v>
          </cell>
          <cell r="G311">
            <v>11</v>
          </cell>
        </row>
        <row r="317">
          <cell r="F317">
            <v>14700</v>
          </cell>
          <cell r="G317">
            <v>3147</v>
          </cell>
        </row>
        <row r="323">
          <cell r="F323">
            <v>700</v>
          </cell>
          <cell r="G323">
            <v>30</v>
          </cell>
        </row>
        <row r="324">
          <cell r="F324">
            <v>300</v>
          </cell>
          <cell r="G324">
            <v>0</v>
          </cell>
        </row>
        <row r="325">
          <cell r="F325">
            <v>230</v>
          </cell>
          <cell r="G325">
            <v>67</v>
          </cell>
        </row>
        <row r="326">
          <cell r="F326">
            <v>0</v>
          </cell>
          <cell r="G326">
            <v>0</v>
          </cell>
        </row>
        <row r="327">
          <cell r="F327">
            <v>1730</v>
          </cell>
          <cell r="G327">
            <v>359</v>
          </cell>
        </row>
        <row r="328">
          <cell r="F328">
            <v>0</v>
          </cell>
          <cell r="G328">
            <v>0</v>
          </cell>
        </row>
        <row r="329">
          <cell r="F329">
            <v>50</v>
          </cell>
          <cell r="G329">
            <v>1</v>
          </cell>
        </row>
        <row r="330">
          <cell r="F330">
            <v>13600</v>
          </cell>
          <cell r="G330">
            <v>407</v>
          </cell>
        </row>
        <row r="340">
          <cell r="F340">
            <v>400</v>
          </cell>
          <cell r="G340">
            <v>18</v>
          </cell>
        </row>
        <row r="356">
          <cell r="F356">
            <v>0</v>
          </cell>
          <cell r="G356">
            <v>5</v>
          </cell>
        </row>
        <row r="362">
          <cell r="F362">
            <v>85</v>
          </cell>
          <cell r="G362">
            <v>7</v>
          </cell>
        </row>
        <row r="372">
          <cell r="F372">
            <v>600</v>
          </cell>
          <cell r="G372">
            <v>148</v>
          </cell>
        </row>
        <row r="377">
          <cell r="F377">
            <v>0</v>
          </cell>
          <cell r="G377">
            <v>0</v>
          </cell>
        </row>
        <row r="378">
          <cell r="F378">
            <v>0</v>
          </cell>
          <cell r="G378">
            <v>39</v>
          </cell>
        </row>
        <row r="379">
          <cell r="F379">
            <v>0</v>
          </cell>
          <cell r="G379">
            <v>0</v>
          </cell>
        </row>
        <row r="380">
          <cell r="F380">
            <v>70</v>
          </cell>
          <cell r="G380">
            <v>7</v>
          </cell>
        </row>
        <row r="381">
          <cell r="F381">
            <v>70</v>
          </cell>
          <cell r="G381">
            <v>22</v>
          </cell>
        </row>
        <row r="382">
          <cell r="F382">
            <v>0</v>
          </cell>
          <cell r="G382">
            <v>2</v>
          </cell>
        </row>
        <row r="383">
          <cell r="F383">
            <v>0</v>
          </cell>
          <cell r="G383">
            <v>-1</v>
          </cell>
        </row>
        <row r="390">
          <cell r="F390">
            <v>485</v>
          </cell>
          <cell r="G390">
            <v>13</v>
          </cell>
        </row>
        <row r="410">
          <cell r="F410">
            <v>1020</v>
          </cell>
          <cell r="G410">
            <v>180</v>
          </cell>
        </row>
        <row r="418">
          <cell r="F418">
            <v>80</v>
          </cell>
          <cell r="G418">
            <v>2</v>
          </cell>
        </row>
        <row r="423">
          <cell r="F423">
            <v>590</v>
          </cell>
          <cell r="G423">
            <v>114</v>
          </cell>
        </row>
        <row r="424">
          <cell r="F424">
            <v>0</v>
          </cell>
          <cell r="G424">
            <v>0</v>
          </cell>
        </row>
        <row r="425">
          <cell r="F425">
            <v>3284</v>
          </cell>
          <cell r="G425">
            <v>605</v>
          </cell>
        </row>
        <row r="434">
          <cell r="F434">
            <v>122</v>
          </cell>
          <cell r="G434">
            <v>30</v>
          </cell>
        </row>
        <row r="435">
          <cell r="F435">
            <v>15</v>
          </cell>
          <cell r="G435">
            <v>2</v>
          </cell>
        </row>
        <row r="440">
          <cell r="F440">
            <v>0</v>
          </cell>
          <cell r="G440">
            <v>0</v>
          </cell>
        </row>
        <row r="441">
          <cell r="F441">
            <v>176</v>
          </cell>
          <cell r="G441">
            <v>28</v>
          </cell>
        </row>
        <row r="447">
          <cell r="F447">
            <v>5903</v>
          </cell>
          <cell r="G447">
            <v>1429</v>
          </cell>
        </row>
        <row r="448">
          <cell r="F448">
            <v>0</v>
          </cell>
          <cell r="G448">
            <v>0</v>
          </cell>
        </row>
        <row r="449">
          <cell r="F449">
            <v>0</v>
          </cell>
          <cell r="G449">
            <v>0</v>
          </cell>
        </row>
        <row r="450">
          <cell r="F450">
            <v>35922</v>
          </cell>
          <cell r="G450">
            <v>7732</v>
          </cell>
        </row>
        <row r="474">
          <cell r="F474">
            <v>0</v>
          </cell>
          <cell r="G474">
            <v>0</v>
          </cell>
        </row>
        <row r="481">
          <cell r="F481">
            <v>1611</v>
          </cell>
          <cell r="G481">
            <v>216</v>
          </cell>
        </row>
        <row r="509">
          <cell r="F509">
            <v>10653</v>
          </cell>
          <cell r="G509">
            <v>3228</v>
          </cell>
        </row>
        <row r="523">
          <cell r="F523">
            <v>0</v>
          </cell>
          <cell r="G523">
            <v>0</v>
          </cell>
        </row>
        <row r="533">
          <cell r="F533">
            <v>1266</v>
          </cell>
          <cell r="G533">
            <v>251</v>
          </cell>
        </row>
        <row r="543">
          <cell r="F543">
            <v>5000</v>
          </cell>
          <cell r="G543">
            <v>2066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39"/>
  <sheetViews>
    <sheetView view="pageLayout" topLeftCell="A19" zoomScaleNormal="100" workbookViewId="0">
      <selection activeCell="D4" sqref="D4"/>
    </sheetView>
  </sheetViews>
  <sheetFormatPr defaultRowHeight="15.75" x14ac:dyDescent="0.25"/>
  <cols>
    <col min="1" max="1" width="13" style="1" customWidth="1"/>
    <col min="2" max="4" width="9.140625" style="1"/>
    <col min="5" max="5" width="4.7109375" style="1" customWidth="1"/>
    <col min="6" max="6" width="15.140625" style="1" customWidth="1"/>
    <col min="7" max="7" width="13.85546875" style="1" customWidth="1"/>
    <col min="8" max="8" width="12.5703125" style="2" customWidth="1"/>
    <col min="9" max="9" width="36.140625" style="2" customWidth="1"/>
    <col min="10" max="16384" width="9.140625" style="2"/>
  </cols>
  <sheetData>
    <row r="2" spans="1:14" ht="51.75" customHeight="1" x14ac:dyDescent="0.25">
      <c r="K2" s="3"/>
      <c r="N2" s="3"/>
    </row>
    <row r="3" spans="1:14" ht="18.75" x14ac:dyDescent="0.3">
      <c r="A3" s="4" t="s">
        <v>0</v>
      </c>
      <c r="B3" s="4"/>
      <c r="C3" s="4"/>
      <c r="D3" s="4"/>
      <c r="E3" s="4"/>
      <c r="F3" s="4"/>
      <c r="G3" s="4"/>
      <c r="I3" s="5"/>
    </row>
    <row r="4" spans="1:14" ht="65.25" customHeight="1" thickBot="1" x14ac:dyDescent="0.3"/>
    <row r="5" spans="1:14" x14ac:dyDescent="0.25">
      <c r="A5" s="6"/>
      <c r="B5" s="7"/>
      <c r="C5" s="7"/>
      <c r="D5" s="7"/>
      <c r="E5" s="7"/>
      <c r="F5" s="8" t="s">
        <v>1</v>
      </c>
      <c r="G5" s="9" t="s">
        <v>2</v>
      </c>
      <c r="H5" s="10" t="s">
        <v>3</v>
      </c>
    </row>
    <row r="6" spans="1:14" ht="16.5" thickBot="1" x14ac:dyDescent="0.3">
      <c r="A6" s="11" t="s">
        <v>4</v>
      </c>
      <c r="B6" s="12"/>
      <c r="C6" s="12"/>
      <c r="D6" s="12"/>
      <c r="E6" s="12"/>
      <c r="F6" s="13" t="s">
        <v>5</v>
      </c>
      <c r="G6" s="14" t="s">
        <v>6</v>
      </c>
      <c r="H6" s="15" t="s">
        <v>7</v>
      </c>
    </row>
    <row r="7" spans="1:14" ht="15.75" customHeight="1" thickBot="1" x14ac:dyDescent="0.3">
      <c r="A7" s="16" t="s">
        <v>8</v>
      </c>
      <c r="B7" s="17"/>
      <c r="C7" s="17"/>
      <c r="D7" s="17"/>
      <c r="E7" s="18"/>
      <c r="F7" s="19"/>
      <c r="G7" s="20"/>
      <c r="H7" s="21"/>
    </row>
    <row r="8" spans="1:14" ht="15" customHeight="1" x14ac:dyDescent="0.25">
      <c r="A8" s="22" t="s">
        <v>9</v>
      </c>
      <c r="B8" s="23"/>
      <c r="C8" s="23"/>
      <c r="D8" s="23"/>
      <c r="E8" s="23"/>
      <c r="F8" s="24">
        <f>'[1]Rozbor hospodaření'!F31+'[1]Rozbor hospodaření'!F145+'[1]Rozbor hospodaření'!F163+'[1]Rozbor hospodaření'!F276+'[1]Rozbor hospodaření'!F372</f>
        <v>1340</v>
      </c>
      <c r="G8" s="25">
        <f>'[1]Rozbor hospodaření'!G31+'[1]Rozbor hospodaření'!G145+'[1]Rozbor hospodaření'!G163+'[1]Rozbor hospodaření'!G276+'[1]Rozbor hospodaření'!G372</f>
        <v>431</v>
      </c>
      <c r="H8" s="26"/>
    </row>
    <row r="9" spans="1:14" ht="14.25" customHeight="1" x14ac:dyDescent="0.25">
      <c r="A9" s="27" t="s">
        <v>10</v>
      </c>
      <c r="B9" s="28"/>
      <c r="C9" s="28"/>
      <c r="D9" s="28"/>
      <c r="E9" s="28"/>
      <c r="F9" s="29">
        <f>'[1]Rozbor hospodaření'!F25</f>
        <v>1000</v>
      </c>
      <c r="G9" s="30">
        <f>'[1]Rozbor hospodaření'!G25</f>
        <v>159</v>
      </c>
      <c r="H9" s="31"/>
      <c r="J9" s="3"/>
      <c r="L9" s="3"/>
    </row>
    <row r="10" spans="1:14" x14ac:dyDescent="0.25">
      <c r="A10" s="32" t="s">
        <v>11</v>
      </c>
      <c r="B10" s="33"/>
      <c r="C10" s="33"/>
      <c r="D10" s="33"/>
      <c r="E10" s="33"/>
      <c r="F10" s="34">
        <f>'[1]Rozbor hospodaření'!F26</f>
        <v>1250</v>
      </c>
      <c r="G10" s="34">
        <f>'[1]Rozbor hospodaření'!G26</f>
        <v>740</v>
      </c>
      <c r="H10" s="31"/>
      <c r="J10" s="3"/>
      <c r="L10" s="3"/>
    </row>
    <row r="11" spans="1:14" x14ac:dyDescent="0.25">
      <c r="A11" s="35" t="s">
        <v>12</v>
      </c>
      <c r="B11" s="36"/>
      <c r="C11" s="36"/>
      <c r="D11" s="36"/>
      <c r="E11" s="36"/>
      <c r="F11" s="34">
        <f>'[1]Rozbor hospodaření'!F27</f>
        <v>1100</v>
      </c>
      <c r="G11" s="34">
        <f>'[1]Rozbor hospodaření'!G27</f>
        <v>416</v>
      </c>
      <c r="H11" s="31"/>
      <c r="J11" s="3"/>
      <c r="L11" s="3"/>
    </row>
    <row r="12" spans="1:14" x14ac:dyDescent="0.25">
      <c r="A12" s="35" t="s">
        <v>13</v>
      </c>
      <c r="B12" s="36"/>
      <c r="C12" s="36"/>
      <c r="D12" s="36"/>
      <c r="E12" s="36"/>
      <c r="F12" s="34">
        <v>0</v>
      </c>
      <c r="G12" s="34">
        <v>0</v>
      </c>
      <c r="H12" s="31"/>
      <c r="I12" s="3"/>
      <c r="J12" s="3"/>
      <c r="L12" s="3"/>
    </row>
    <row r="13" spans="1:14" ht="16.5" thickBot="1" x14ac:dyDescent="0.3">
      <c r="A13" s="37" t="s">
        <v>14</v>
      </c>
      <c r="B13" s="38"/>
      <c r="C13" s="38"/>
      <c r="D13" s="38"/>
      <c r="E13" s="38"/>
      <c r="F13" s="39">
        <f>'[1]Rozbor hospodaření'!F275</f>
        <v>0</v>
      </c>
      <c r="G13" s="40">
        <f>'[1]Rozbor hospodaření'!G275</f>
        <v>0</v>
      </c>
      <c r="H13" s="31"/>
      <c r="I13" s="3"/>
      <c r="J13" s="3"/>
      <c r="L13" s="3"/>
    </row>
    <row r="14" spans="1:14" ht="15.75" customHeight="1" thickBot="1" x14ac:dyDescent="0.3">
      <c r="A14" s="41" t="s">
        <v>15</v>
      </c>
      <c r="B14" s="42"/>
      <c r="C14" s="42"/>
      <c r="D14" s="42"/>
      <c r="E14" s="43"/>
      <c r="F14" s="44"/>
      <c r="G14" s="45"/>
      <c r="H14" s="46"/>
      <c r="J14" s="3"/>
    </row>
    <row r="15" spans="1:14" x14ac:dyDescent="0.25">
      <c r="A15" s="35" t="s">
        <v>16</v>
      </c>
      <c r="B15" s="36"/>
      <c r="C15" s="36"/>
      <c r="D15" s="36"/>
      <c r="E15" s="36"/>
      <c r="F15" s="25">
        <f>'[1]Rozbor hospodaření'!F37+'[1]Rozbor hospodaření'!F38</f>
        <v>12</v>
      </c>
      <c r="G15" s="25">
        <f>'[1]Rozbor hospodaření'!G37+'[1]Rozbor hospodaření'!G38</f>
        <v>0</v>
      </c>
      <c r="H15" s="31"/>
      <c r="J15" s="3"/>
    </row>
    <row r="16" spans="1:14" x14ac:dyDescent="0.25">
      <c r="A16" s="35" t="s">
        <v>17</v>
      </c>
      <c r="B16" s="36"/>
      <c r="C16" s="36"/>
      <c r="D16" s="36"/>
      <c r="E16" s="36"/>
      <c r="F16" s="47">
        <f>'[1]Rozbor hospodaření'!F39+'[1]Rozbor hospodaření'!F151+'[1]Rozbor hospodaření'!F153+'[1]Rozbor hospodaření'!F178+'[1]Rozbor hospodaření'!F180+'[1]Rozbor hospodaření'!F293+'[1]Rozbor hospodaření'!F296+'[1]Rozbor hospodaření'!F299+'[1]Rozbor hospodaření'!F303+'[1]Rozbor hospodaření'!F381</f>
        <v>225</v>
      </c>
      <c r="G16" s="47">
        <f>'[1]Rozbor hospodaření'!G39+'[1]Rozbor hospodaření'!G151+'[1]Rozbor hospodaření'!G153+'[1]Rozbor hospodaření'!G178+'[1]Rozbor hospodaření'!G180+'[1]Rozbor hospodaření'!G293+'[1]Rozbor hospodaření'!G296+'[1]Rozbor hospodaření'!G299+'[1]Rozbor hospodaření'!G303+'[1]Rozbor hospodaření'!G381</f>
        <v>72</v>
      </c>
      <c r="H16" s="31"/>
      <c r="J16" s="3"/>
    </row>
    <row r="17" spans="1:12" x14ac:dyDescent="0.25">
      <c r="A17" s="35" t="s">
        <v>18</v>
      </c>
      <c r="B17" s="36"/>
      <c r="C17" s="36"/>
      <c r="D17" s="36"/>
      <c r="E17" s="36"/>
      <c r="F17" s="48">
        <f>'[1]Rozbor hospodaření'!F198+'[1]Rozbor hospodaření'!F202+'[1]Rozbor hospodaření'!F207+'[1]Rozbor hospodaření'!F211+'[1]Rozbor hospodaření'!F377+'[1]Rozbor hospodaření'!F379+'[1]Rozbor hospodaření'!F380</f>
        <v>732</v>
      </c>
      <c r="G17" s="48">
        <f>'[1]Rozbor hospodaření'!G198+'[1]Rozbor hospodaření'!G202+'[1]Rozbor hospodaření'!G207+'[1]Rozbor hospodaření'!G211+'[1]Rozbor hospodaření'!G377+'[1]Rozbor hospodaření'!G379+'[1]Rozbor hospodaření'!G380</f>
        <v>84</v>
      </c>
      <c r="H17" s="31"/>
      <c r="J17" s="3"/>
    </row>
    <row r="18" spans="1:12" x14ac:dyDescent="0.25">
      <c r="A18" s="35" t="s">
        <v>19</v>
      </c>
      <c r="B18" s="36"/>
      <c r="C18" s="36"/>
      <c r="D18" s="36"/>
      <c r="E18" s="36"/>
      <c r="F18" s="34">
        <f>'[1]Rozbor hospodaření'!F194+'[1]Rozbor hospodaření'!F199+'[1]Rozbor hospodaření'!F203+'[1]Rozbor hospodaření'!F205+'[1]Rozbor hospodaření'!F209+'[1]Rozbor hospodaření'!F212</f>
        <v>1940</v>
      </c>
      <c r="G18" s="34">
        <f>'[1]Rozbor hospodaření'!G194+'[1]Rozbor hospodaření'!G199+'[1]Rozbor hospodaření'!G203+'[1]Rozbor hospodaření'!G205+'[1]Rozbor hospodaření'!G209+'[1]Rozbor hospodaření'!G212</f>
        <v>661</v>
      </c>
      <c r="H18" s="31"/>
      <c r="J18" s="3"/>
    </row>
    <row r="19" spans="1:12" x14ac:dyDescent="0.25">
      <c r="A19" s="35" t="s">
        <v>20</v>
      </c>
      <c r="B19" s="36"/>
      <c r="C19" s="36"/>
      <c r="D19" s="36"/>
      <c r="E19" s="36"/>
      <c r="F19" s="34">
        <v>0</v>
      </c>
      <c r="G19" s="34">
        <v>0</v>
      </c>
      <c r="H19" s="31"/>
      <c r="J19" s="3"/>
    </row>
    <row r="20" spans="1:12" x14ac:dyDescent="0.25">
      <c r="A20" s="35" t="s">
        <v>21</v>
      </c>
      <c r="B20" s="36"/>
      <c r="C20" s="36"/>
      <c r="D20" s="36"/>
      <c r="E20" s="36"/>
      <c r="F20" s="34">
        <f>'[1]Rozbor hospodaření'!F152+'[1]Rozbor hospodaření'!F154+'[1]Rozbor hospodaření'!F179+'[1]Rozbor hospodaření'!F181+'[1]Rozbor hospodaření'!F192+'[1]Rozbor hospodaření'!F196+'[1]Rozbor hospodaření'!F200+'[1]Rozbor hospodaření'!F294+'[1]Rozbor hospodaření'!F297+'[1]Rozbor hospodaření'!F300+'[1]Rozbor hospodaření'!F301+'[1]Rozbor hospodaření'!F304+'[1]Rozbor hospodaření'!F382</f>
        <v>0</v>
      </c>
      <c r="G20" s="34">
        <f>'[1]Rozbor hospodaření'!G152+'[1]Rozbor hospodaření'!G154+'[1]Rozbor hospodaření'!G179+'[1]Rozbor hospodaření'!G181+'[1]Rozbor hospodaření'!G192+'[1]Rozbor hospodaření'!G196+'[1]Rozbor hospodaření'!G200+'[1]Rozbor hospodaření'!G294+'[1]Rozbor hospodaření'!G297+'[1]Rozbor hospodaření'!G300+'[1]Rozbor hospodaření'!G301+'[1]Rozbor hospodaření'!G304+'[1]Rozbor hospodaření'!G382</f>
        <v>26</v>
      </c>
      <c r="H20" s="49"/>
      <c r="J20" s="3"/>
    </row>
    <row r="21" spans="1:12" x14ac:dyDescent="0.25">
      <c r="A21" s="35" t="s">
        <v>22</v>
      </c>
      <c r="B21" s="36"/>
      <c r="C21" s="36"/>
      <c r="D21" s="36"/>
      <c r="E21" s="36"/>
      <c r="F21" s="34">
        <f>'[1]Rozbor hospodaření'!F356</f>
        <v>0</v>
      </c>
      <c r="G21" s="34">
        <f>'[1]Rozbor hospodaření'!G356</f>
        <v>5</v>
      </c>
      <c r="H21" s="31"/>
      <c r="I21" s="3"/>
      <c r="J21" s="3"/>
      <c r="L21" s="3"/>
    </row>
    <row r="22" spans="1:12" x14ac:dyDescent="0.25">
      <c r="A22" s="22" t="s">
        <v>23</v>
      </c>
      <c r="B22" s="23"/>
      <c r="C22" s="23"/>
      <c r="D22" s="23"/>
      <c r="E22" s="23"/>
      <c r="F22" s="34">
        <f>'[1]Rozbor hospodaření'!F543</f>
        <v>5000</v>
      </c>
      <c r="G22" s="34">
        <f>'[1]Rozbor hospodaření'!G543</f>
        <v>2066</v>
      </c>
      <c r="H22" s="31"/>
      <c r="I22" s="3"/>
      <c r="J22" s="3"/>
      <c r="L22" s="3"/>
    </row>
    <row r="23" spans="1:12" x14ac:dyDescent="0.25">
      <c r="A23" s="35" t="s">
        <v>24</v>
      </c>
      <c r="B23" s="36"/>
      <c r="C23" s="36"/>
      <c r="D23" s="36"/>
      <c r="E23" s="36"/>
      <c r="F23" s="34">
        <f>'[1]Rozbor hospodaření'!F474</f>
        <v>0</v>
      </c>
      <c r="G23" s="34">
        <f>'[1]Rozbor hospodaření'!G474</f>
        <v>0</v>
      </c>
      <c r="H23" s="31"/>
      <c r="I23" s="3"/>
      <c r="J23" s="3"/>
      <c r="L23" s="3"/>
    </row>
    <row r="24" spans="1:12" x14ac:dyDescent="0.25">
      <c r="A24" s="22" t="s">
        <v>25</v>
      </c>
      <c r="B24" s="23"/>
      <c r="C24" s="23"/>
      <c r="D24" s="23"/>
      <c r="E24" s="23"/>
      <c r="F24" s="34">
        <f>'[1]Rozbor hospodaření'!F378</f>
        <v>0</v>
      </c>
      <c r="G24" s="34">
        <f>'[1]Rozbor hospodaření'!G378</f>
        <v>39</v>
      </c>
      <c r="H24" s="31"/>
      <c r="I24" s="3"/>
      <c r="J24" s="3"/>
      <c r="L24" s="3"/>
    </row>
    <row r="25" spans="1:12" ht="16.5" thickBot="1" x14ac:dyDescent="0.3">
      <c r="A25" s="22" t="s">
        <v>26</v>
      </c>
      <c r="B25" s="23"/>
      <c r="C25" s="23"/>
      <c r="D25" s="23"/>
      <c r="E25" s="23"/>
      <c r="F25" s="39">
        <f>'[1]Rozbor hospodaření'!F40+'[1]Rozbor hospodaření'!F195+'[1]Rozbor hospodaření'!F208+'[1]Rozbor hospodaření'!F213+'[1]Rozbor hospodaření'!F383</f>
        <v>0</v>
      </c>
      <c r="G25" s="39">
        <f>'[1]Rozbor hospodaření'!G40+'[1]Rozbor hospodaření'!G195+'[1]Rozbor hospodaření'!G208+'[1]Rozbor hospodaření'!G213+'[1]Rozbor hospodaření'!G383</f>
        <v>-1</v>
      </c>
      <c r="H25" s="31"/>
      <c r="I25" s="3"/>
      <c r="J25" s="3"/>
      <c r="L25" s="3"/>
    </row>
    <row r="26" spans="1:12" ht="16.5" thickBot="1" x14ac:dyDescent="0.3">
      <c r="A26" s="50" t="s">
        <v>27</v>
      </c>
      <c r="B26" s="51"/>
      <c r="C26" s="51"/>
      <c r="D26" s="51"/>
      <c r="E26" s="52"/>
      <c r="F26" s="53">
        <f>SUM(F8:F25)</f>
        <v>12599</v>
      </c>
      <c r="G26" s="54">
        <f>SUM(G8:G25)</f>
        <v>4698</v>
      </c>
      <c r="H26" s="55">
        <f>IF(F26=0,0,G26/F26)</f>
        <v>0.37288673704262243</v>
      </c>
      <c r="L26" s="3"/>
    </row>
    <row r="27" spans="1:12" s="60" customFormat="1" x14ac:dyDescent="0.25">
      <c r="A27" s="56" t="s">
        <v>28</v>
      </c>
      <c r="B27" s="57"/>
      <c r="C27" s="57"/>
      <c r="D27" s="57"/>
      <c r="E27" s="57"/>
      <c r="F27" s="25">
        <f>'[1]Rozbor hospodaření'!F46</f>
        <v>0</v>
      </c>
      <c r="G27" s="58">
        <f>'[1]Rozbor hospodaření'!G46</f>
        <v>0</v>
      </c>
      <c r="H27" s="59"/>
      <c r="L27" s="61"/>
    </row>
    <row r="28" spans="1:12" x14ac:dyDescent="0.25">
      <c r="A28" s="62" t="s">
        <v>29</v>
      </c>
      <c r="B28" s="63"/>
      <c r="C28" s="63"/>
      <c r="D28" s="63"/>
      <c r="E28" s="63"/>
      <c r="F28" s="34">
        <f>'[1]Rozbor hospodaření'!F47</f>
        <v>0</v>
      </c>
      <c r="G28" s="34">
        <f>'[1]Rozbor hospodaření'!G47</f>
        <v>0</v>
      </c>
      <c r="H28" s="64"/>
      <c r="L28" s="3"/>
    </row>
    <row r="29" spans="1:12" x14ac:dyDescent="0.25">
      <c r="A29" s="65" t="s">
        <v>30</v>
      </c>
      <c r="B29" s="66"/>
      <c r="C29" s="66"/>
      <c r="D29" s="66"/>
      <c r="E29" s="66"/>
      <c r="F29" s="67">
        <f>'[1]Rozbor hospodaření'!F48</f>
        <v>0</v>
      </c>
      <c r="G29" s="67">
        <f>'[1]Rozbor hospodaření'!G48</f>
        <v>0</v>
      </c>
      <c r="H29" s="64"/>
      <c r="L29" s="3"/>
    </row>
    <row r="30" spans="1:12" ht="16.5" thickBot="1" x14ac:dyDescent="0.3">
      <c r="A30" s="68" t="s">
        <v>31</v>
      </c>
      <c r="B30" s="69"/>
      <c r="C30" s="69"/>
      <c r="D30" s="69"/>
      <c r="E30" s="69"/>
      <c r="F30" s="40">
        <f>'[1]Rozbor hospodaření'!F49</f>
        <v>0</v>
      </c>
      <c r="G30" s="40">
        <f>'[1]Rozbor hospodaření'!G49</f>
        <v>0</v>
      </c>
      <c r="H30" s="64"/>
      <c r="L30" s="3"/>
    </row>
    <row r="31" spans="1:12" ht="16.5" thickBot="1" x14ac:dyDescent="0.3">
      <c r="A31" s="70" t="s">
        <v>32</v>
      </c>
      <c r="B31" s="71"/>
      <c r="C31" s="71"/>
      <c r="D31" s="71"/>
      <c r="E31" s="71"/>
      <c r="F31" s="72">
        <f>SUM(F26:F30)</f>
        <v>12599</v>
      </c>
      <c r="G31" s="72">
        <f>SUM(G26:G30)</f>
        <v>4698</v>
      </c>
      <c r="H31" s="73">
        <f>IF(F31=0,0,G31/F31)</f>
        <v>0.37288673704262243</v>
      </c>
      <c r="I31" s="74"/>
      <c r="L31" s="74"/>
    </row>
    <row r="32" spans="1:12" x14ac:dyDescent="0.25">
      <c r="A32" s="75" t="s">
        <v>33</v>
      </c>
      <c r="B32" s="76"/>
      <c r="C32" s="76"/>
      <c r="D32" s="76"/>
      <c r="E32" s="76"/>
      <c r="F32" s="77">
        <f>'[1]Rozbor hospodaření'!F14</f>
        <v>-1652</v>
      </c>
      <c r="G32" s="77">
        <f>'[1]Rozbor hospodaření'!G14</f>
        <v>0</v>
      </c>
      <c r="H32" s="78"/>
      <c r="I32" s="74"/>
      <c r="L32" s="74"/>
    </row>
    <row r="33" spans="1:14" ht="16.5" thickBot="1" x14ac:dyDescent="0.3">
      <c r="A33" s="79" t="s">
        <v>34</v>
      </c>
      <c r="B33" s="80"/>
      <c r="C33" s="80"/>
      <c r="D33" s="80"/>
      <c r="E33" s="80"/>
      <c r="F33" s="39">
        <f>'[1]Rozbor hospodaření'!F15</f>
        <v>100116</v>
      </c>
      <c r="G33" s="39">
        <f>'[1]Rozbor hospodaření'!G15</f>
        <v>22046</v>
      </c>
      <c r="H33" s="81"/>
      <c r="I33" s="74"/>
      <c r="J33" s="3"/>
      <c r="L33" s="82"/>
      <c r="M33" s="74"/>
      <c r="N33" s="74"/>
    </row>
    <row r="34" spans="1:14" ht="16.5" thickBot="1" x14ac:dyDescent="0.3">
      <c r="A34" s="83" t="s">
        <v>35</v>
      </c>
      <c r="B34" s="84"/>
      <c r="C34" s="84"/>
      <c r="D34" s="84"/>
      <c r="E34" s="85"/>
      <c r="F34" s="72">
        <f>SUM(F31:F33)</f>
        <v>111063</v>
      </c>
      <c r="G34" s="86">
        <f>SUM(G31:G33)</f>
        <v>26744</v>
      </c>
      <c r="H34" s="46"/>
      <c r="J34" s="3"/>
    </row>
    <row r="35" spans="1:14" x14ac:dyDescent="0.25">
      <c r="A35" s="87"/>
      <c r="B35" s="88"/>
      <c r="C35" s="88"/>
      <c r="D35" s="88"/>
      <c r="E35" s="88"/>
      <c r="F35" s="89"/>
      <c r="G35" s="89"/>
    </row>
    <row r="36" spans="1:14" x14ac:dyDescent="0.25">
      <c r="A36" s="87"/>
      <c r="B36" s="88"/>
      <c r="C36" s="88"/>
      <c r="D36" s="88"/>
      <c r="E36" s="88"/>
      <c r="F36" s="89"/>
      <c r="G36" s="89"/>
    </row>
    <row r="39" spans="1:14" x14ac:dyDescent="0.25">
      <c r="A39" s="90"/>
    </row>
  </sheetData>
  <pageMargins left="0.70866141732283472" right="0.70866141732283472" top="0.78740157480314965" bottom="0.78740157480314965" header="0.31496062992125984" footer="0.31496062992125984"/>
  <pageSetup paperSize="9" firstPageNumber="7" orientation="portrait" useFirstPageNumber="1" horizontalDpi="1200" verticalDpi="1200" r:id="rId1"/>
  <headerFooter>
    <oddFooter>&amp;C6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2"/>
  <sheetViews>
    <sheetView view="pageLayout" topLeftCell="A16" zoomScaleNormal="100" workbookViewId="0">
      <selection activeCell="C2" sqref="C2"/>
    </sheetView>
  </sheetViews>
  <sheetFormatPr defaultRowHeight="12.75" x14ac:dyDescent="0.2"/>
  <cols>
    <col min="1" max="3" width="9.140625" style="91"/>
    <col min="4" max="4" width="14.42578125" style="91" customWidth="1"/>
    <col min="5" max="5" width="16.5703125" style="91" customWidth="1"/>
    <col min="6" max="6" width="11.7109375" style="91" customWidth="1"/>
    <col min="7" max="7" width="11.5703125" style="91" customWidth="1"/>
    <col min="8" max="8" width="14.140625" style="91" customWidth="1"/>
    <col min="9" max="16384" width="9.140625" style="91"/>
  </cols>
  <sheetData>
    <row r="2" spans="1:7" ht="54" customHeight="1" x14ac:dyDescent="0.2"/>
    <row r="3" spans="1:7" ht="18.75" x14ac:dyDescent="0.3">
      <c r="A3" s="92" t="s">
        <v>36</v>
      </c>
      <c r="B3" s="92"/>
      <c r="C3" s="92"/>
      <c r="D3" s="92"/>
      <c r="E3" s="92"/>
      <c r="F3" s="92"/>
      <c r="G3" s="93"/>
    </row>
    <row r="4" spans="1:7" ht="19.5" customHeight="1" thickBot="1" x14ac:dyDescent="0.3">
      <c r="A4" s="94"/>
      <c r="B4" s="94"/>
      <c r="C4" s="94"/>
      <c r="D4" s="94"/>
      <c r="E4" s="94"/>
      <c r="F4" s="94"/>
      <c r="G4" s="93"/>
    </row>
    <row r="5" spans="1:7" ht="15.75" x14ac:dyDescent="0.25">
      <c r="A5" s="95"/>
      <c r="B5" s="96"/>
      <c r="C5" s="96"/>
      <c r="D5" s="97"/>
      <c r="E5" s="98" t="s">
        <v>1</v>
      </c>
      <c r="F5" s="99" t="s">
        <v>2</v>
      </c>
      <c r="G5" s="100" t="s">
        <v>37</v>
      </c>
    </row>
    <row r="6" spans="1:7" ht="15.75" x14ac:dyDescent="0.25">
      <c r="A6" s="101" t="s">
        <v>38</v>
      </c>
      <c r="B6" s="102"/>
      <c r="C6" s="102"/>
      <c r="D6" s="103"/>
      <c r="E6" s="104" t="s">
        <v>5</v>
      </c>
      <c r="F6" s="102" t="s">
        <v>6</v>
      </c>
      <c r="G6" s="105" t="s">
        <v>39</v>
      </c>
    </row>
    <row r="7" spans="1:7" ht="15.75" x14ac:dyDescent="0.25">
      <c r="A7" s="106" t="s">
        <v>40</v>
      </c>
      <c r="B7" s="107"/>
      <c r="C7" s="107"/>
      <c r="D7" s="108"/>
      <c r="E7" s="109"/>
      <c r="F7" s="110"/>
      <c r="G7" s="111"/>
    </row>
    <row r="8" spans="1:7" ht="15.75" x14ac:dyDescent="0.25">
      <c r="A8" s="112" t="s">
        <v>41</v>
      </c>
      <c r="B8" s="113"/>
      <c r="C8" s="113"/>
      <c r="D8" s="114"/>
      <c r="E8" s="115">
        <f>'[1]Rozbor hospodaření'!F311</f>
        <v>250</v>
      </c>
      <c r="F8" s="116">
        <f>'[1]Rozbor hospodaření'!G311</f>
        <v>11</v>
      </c>
      <c r="G8" s="117"/>
    </row>
    <row r="9" spans="1:7" ht="15.75" x14ac:dyDescent="0.25">
      <c r="A9" s="106" t="s">
        <v>42</v>
      </c>
      <c r="B9" s="107"/>
      <c r="C9" s="107"/>
      <c r="D9" s="108"/>
      <c r="E9" s="109"/>
      <c r="F9" s="110"/>
      <c r="G9" s="111"/>
    </row>
    <row r="10" spans="1:7" ht="15.75" x14ac:dyDescent="0.25">
      <c r="A10" s="118" t="s">
        <v>43</v>
      </c>
      <c r="B10" s="119"/>
      <c r="C10" s="119"/>
      <c r="D10" s="120"/>
      <c r="E10" s="121">
        <f>'[1]Rozbor hospodaření'!F222+'[1]Rozbor hospodaření'!F317</f>
        <v>15381</v>
      </c>
      <c r="F10" s="122">
        <f>'[1]Rozbor hospodaření'!G222+'[1]Rozbor hospodaření'!G317</f>
        <v>3288</v>
      </c>
      <c r="G10" s="123"/>
    </row>
    <row r="11" spans="1:7" ht="15.75" x14ac:dyDescent="0.25">
      <c r="A11" s="124" t="s">
        <v>44</v>
      </c>
      <c r="B11" s="125"/>
      <c r="C11" s="125"/>
      <c r="D11" s="126"/>
      <c r="E11" s="121">
        <f>'[1]Rozbor hospodaření'!F390</f>
        <v>485</v>
      </c>
      <c r="F11" s="122">
        <f>'[1]Rozbor hospodaření'!G390</f>
        <v>13</v>
      </c>
      <c r="G11" s="123"/>
    </row>
    <row r="12" spans="1:7" ht="15.75" x14ac:dyDescent="0.25">
      <c r="A12" s="127" t="s">
        <v>45</v>
      </c>
      <c r="B12" s="128"/>
      <c r="C12" s="128"/>
      <c r="D12" s="129"/>
      <c r="E12" s="115">
        <f>'[1]Rozbor hospodaření'!F224+'[1]Rozbor hospodaření'!F223</f>
        <v>6</v>
      </c>
      <c r="F12" s="116">
        <f>'[1]Rozbor hospodaření'!G224+'[1]Rozbor hospodaření'!G223</f>
        <v>0</v>
      </c>
      <c r="G12" s="117"/>
    </row>
    <row r="13" spans="1:7" ht="15.75" x14ac:dyDescent="0.25">
      <c r="A13" s="106" t="s">
        <v>46</v>
      </c>
      <c r="B13" s="107"/>
      <c r="C13" s="107"/>
      <c r="D13" s="108"/>
      <c r="E13" s="109"/>
      <c r="F13" s="110"/>
      <c r="G13" s="111"/>
    </row>
    <row r="14" spans="1:7" ht="15.75" x14ac:dyDescent="0.25">
      <c r="A14" s="112" t="s">
        <v>47</v>
      </c>
      <c r="B14" s="113"/>
      <c r="C14" s="113"/>
      <c r="D14" s="114"/>
      <c r="E14" s="130">
        <f>'[1]Rozbor hospodaření'!F509+'[1]Rozbor hospodaření'!F533</f>
        <v>11919</v>
      </c>
      <c r="F14" s="131">
        <f>'[1]Rozbor hospodaření'!G509+'[1]Rozbor hospodaření'!G533</f>
        <v>3479</v>
      </c>
      <c r="G14" s="117"/>
    </row>
    <row r="15" spans="1:7" ht="15.75" x14ac:dyDescent="0.25">
      <c r="A15" s="112" t="s">
        <v>48</v>
      </c>
      <c r="B15" s="113"/>
      <c r="C15" s="113"/>
      <c r="D15" s="114"/>
      <c r="E15" s="132">
        <f>'[1]Rozbor hospodaření'!F235+'[1]Rozbor hospodaření'!F323</f>
        <v>2836</v>
      </c>
      <c r="F15" s="133">
        <f>'[1]Rozbor hospodaření'!G235+'[1]Rozbor hospodaření'!G323</f>
        <v>305</v>
      </c>
      <c r="G15" s="117"/>
    </row>
    <row r="16" spans="1:7" ht="15.75" x14ac:dyDescent="0.25">
      <c r="A16" s="112" t="s">
        <v>49</v>
      </c>
      <c r="B16" s="113"/>
      <c r="C16" s="113"/>
      <c r="D16" s="114"/>
      <c r="E16" s="132">
        <f>'[1]Rozbor hospodaření'!F80</f>
        <v>1000</v>
      </c>
      <c r="F16" s="133">
        <f>'[1]Rozbor hospodaření'!G80</f>
        <v>0</v>
      </c>
      <c r="G16" s="117"/>
    </row>
    <row r="17" spans="1:7" ht="15.75" x14ac:dyDescent="0.25">
      <c r="A17" s="112" t="s">
        <v>50</v>
      </c>
      <c r="B17" s="113"/>
      <c r="C17" s="113"/>
      <c r="D17" s="114"/>
      <c r="E17" s="134">
        <f>'[1]Rozbor hospodaření'!F237+'[1]Rozbor hospodaření'!F246</f>
        <v>3931</v>
      </c>
      <c r="F17" s="135">
        <f>'[1]Rozbor hospodaření'!G237+'[1]Rozbor hospodaření'!G246</f>
        <v>767</v>
      </c>
      <c r="G17" s="117"/>
    </row>
    <row r="18" spans="1:7" ht="15.75" x14ac:dyDescent="0.25">
      <c r="A18" s="112" t="s">
        <v>51</v>
      </c>
      <c r="B18" s="113"/>
      <c r="C18" s="113"/>
      <c r="D18" s="114"/>
      <c r="E18" s="132">
        <f>'[1]Rozbor hospodaření'!F236+'[1]Rozbor hospodaření'!F238+'[1]Rozbor hospodaření'!F239+'[1]Rozbor hospodaření'!F240+'[1]Rozbor hospodaření'!F324</f>
        <v>1909</v>
      </c>
      <c r="F18" s="133">
        <f>'[1]Rozbor hospodaření'!G236+'[1]Rozbor hospodaření'!G238+'[1]Rozbor hospodaření'!G239+'[1]Rozbor hospodaření'!G240+'[1]Rozbor hospodaření'!G324</f>
        <v>117</v>
      </c>
      <c r="G18" s="117"/>
    </row>
    <row r="19" spans="1:7" ht="15.75" x14ac:dyDescent="0.25">
      <c r="A19" s="112" t="s">
        <v>52</v>
      </c>
      <c r="B19" s="113"/>
      <c r="C19" s="113"/>
      <c r="D19" s="114"/>
      <c r="E19" s="132">
        <f>'[1]Rozbor hospodaření'!F326</f>
        <v>0</v>
      </c>
      <c r="F19" s="133">
        <f>'[1]Rozbor hospodaření'!G326</f>
        <v>0</v>
      </c>
      <c r="G19" s="117"/>
    </row>
    <row r="20" spans="1:7" ht="15.75" x14ac:dyDescent="0.25">
      <c r="A20" s="112" t="s">
        <v>53</v>
      </c>
      <c r="B20" s="113"/>
      <c r="C20" s="113"/>
      <c r="D20" s="114"/>
      <c r="E20" s="132">
        <f>'[1]Rozbor hospodaření'!F327</f>
        <v>1730</v>
      </c>
      <c r="F20" s="133">
        <f>'[1]Rozbor hospodaření'!G327</f>
        <v>359</v>
      </c>
      <c r="G20" s="117"/>
    </row>
    <row r="21" spans="1:7" ht="15.75" x14ac:dyDescent="0.25">
      <c r="A21" s="112" t="s">
        <v>54</v>
      </c>
      <c r="B21" s="113"/>
      <c r="C21" s="113"/>
      <c r="D21" s="114"/>
      <c r="E21" s="132">
        <f>'[1]Rozbor hospodaření'!F328+'[1]Rozbor hospodaření'!F329</f>
        <v>50</v>
      </c>
      <c r="F21" s="133">
        <f>'[1]Rozbor hospodaření'!G328+'[1]Rozbor hospodaření'!G329</f>
        <v>1</v>
      </c>
      <c r="G21" s="117"/>
    </row>
    <row r="22" spans="1:7" ht="15.75" x14ac:dyDescent="0.25">
      <c r="A22" s="112" t="s">
        <v>55</v>
      </c>
      <c r="B22" s="113"/>
      <c r="C22" s="113"/>
      <c r="D22" s="114"/>
      <c r="E22" s="132">
        <f>'[1]Rozbor hospodaření'!F330</f>
        <v>13600</v>
      </c>
      <c r="F22" s="133">
        <f>'[1]Rozbor hospodaření'!G330</f>
        <v>407</v>
      </c>
      <c r="G22" s="117"/>
    </row>
    <row r="23" spans="1:7" ht="15.75" x14ac:dyDescent="0.25">
      <c r="A23" s="112" t="s">
        <v>56</v>
      </c>
      <c r="B23" s="113"/>
      <c r="C23" s="113"/>
      <c r="D23" s="114"/>
      <c r="E23" s="132">
        <f>'[1]Rozbor hospodaření'!F241+'[1]Rozbor hospodaření'!F325</f>
        <v>384</v>
      </c>
      <c r="F23" s="133">
        <f>'[1]Rozbor hospodaření'!G241+'[1]Rozbor hospodaření'!G325</f>
        <v>79</v>
      </c>
      <c r="G23" s="117"/>
    </row>
    <row r="24" spans="1:7" ht="15.75" x14ac:dyDescent="0.25">
      <c r="A24" s="112" t="s">
        <v>57</v>
      </c>
      <c r="B24" s="113"/>
      <c r="C24" s="113"/>
      <c r="D24" s="114"/>
      <c r="E24" s="132">
        <f>'[1]Rozbor hospodaření'!F418</f>
        <v>80</v>
      </c>
      <c r="F24" s="133">
        <f>'[1]Rozbor hospodaření'!G418</f>
        <v>2</v>
      </c>
      <c r="G24" s="117"/>
    </row>
    <row r="25" spans="1:7" ht="15.75" x14ac:dyDescent="0.25">
      <c r="A25" s="136" t="s">
        <v>58</v>
      </c>
      <c r="B25" s="137"/>
      <c r="C25" s="137"/>
      <c r="D25" s="138"/>
      <c r="E25" s="139">
        <f>'[1]Rozbor hospodaření'!F434+'[1]Rozbor hospodaření'!F435</f>
        <v>137</v>
      </c>
      <c r="F25" s="140">
        <f>'[1]Rozbor hospodaření'!G434+'[1]Rozbor hospodaření'!G435</f>
        <v>32</v>
      </c>
      <c r="G25" s="117"/>
    </row>
    <row r="26" spans="1:7" ht="15.75" x14ac:dyDescent="0.25">
      <c r="A26" s="136" t="s">
        <v>59</v>
      </c>
      <c r="B26" s="137"/>
      <c r="C26" s="137"/>
      <c r="D26" s="138"/>
      <c r="E26" s="139">
        <f>'[1]Rozbor hospodaření'!F362</f>
        <v>85</v>
      </c>
      <c r="F26" s="140">
        <f>'[1]Rozbor hospodaření'!G362</f>
        <v>7</v>
      </c>
      <c r="G26" s="117"/>
    </row>
    <row r="27" spans="1:7" ht="15.75" x14ac:dyDescent="0.25">
      <c r="A27" s="112" t="s">
        <v>60</v>
      </c>
      <c r="B27" s="113"/>
      <c r="C27" s="113"/>
      <c r="D27" s="114"/>
      <c r="E27" s="141">
        <f>'[1]Rozbor hospodaření'!F340+'[1]Rozbor hospodaření'!F410</f>
        <v>1420</v>
      </c>
      <c r="F27" s="142">
        <f>'[1]Rozbor hospodaření'!G340+'[1]Rozbor hospodaření'!G410</f>
        <v>198</v>
      </c>
      <c r="G27" s="117"/>
    </row>
    <row r="28" spans="1:7" ht="15.75" x14ac:dyDescent="0.25">
      <c r="A28" s="106" t="s">
        <v>61</v>
      </c>
      <c r="B28" s="107"/>
      <c r="C28" s="107"/>
      <c r="D28" s="108"/>
      <c r="E28" s="143"/>
      <c r="F28" s="110"/>
      <c r="G28" s="111"/>
    </row>
    <row r="29" spans="1:7" ht="15.75" x14ac:dyDescent="0.25">
      <c r="A29" s="112" t="s">
        <v>62</v>
      </c>
      <c r="B29" s="113"/>
      <c r="C29" s="113"/>
      <c r="D29" s="114"/>
      <c r="E29" s="115">
        <f>'[1]Rozbor hospodaření'!F440+'[1]Rozbor hospodaření'!F441+'[1]Rozbor hospodaření'!F481</f>
        <v>1787</v>
      </c>
      <c r="F29" s="116">
        <f>'[1]Rozbor hospodaření'!G440+'[1]Rozbor hospodaření'!G441+'[1]Rozbor hospodaření'!G481</f>
        <v>244</v>
      </c>
      <c r="G29" s="117"/>
    </row>
    <row r="30" spans="1:7" ht="15.75" x14ac:dyDescent="0.25">
      <c r="A30" s="106" t="s">
        <v>63</v>
      </c>
      <c r="B30" s="107"/>
      <c r="C30" s="107"/>
      <c r="D30" s="108"/>
      <c r="E30" s="143"/>
      <c r="F30" s="110"/>
      <c r="G30" s="111"/>
    </row>
    <row r="31" spans="1:7" ht="15.75" x14ac:dyDescent="0.25">
      <c r="A31" s="112" t="s">
        <v>64</v>
      </c>
      <c r="B31" s="113"/>
      <c r="C31" s="113"/>
      <c r="D31" s="114"/>
      <c r="E31" s="130">
        <f>'[1]Rozbor hospodaření'!F423+'[1]Rozbor hospodaření'!F447</f>
        <v>6493</v>
      </c>
      <c r="F31" s="131">
        <f>'[1]Rozbor hospodaření'!G423+'[1]Rozbor hospodaření'!G447</f>
        <v>1543</v>
      </c>
      <c r="G31" s="117"/>
    </row>
    <row r="32" spans="1:7" ht="15.75" x14ac:dyDescent="0.25">
      <c r="A32" s="112" t="s">
        <v>65</v>
      </c>
      <c r="B32" s="113"/>
      <c r="C32" s="113"/>
      <c r="D32" s="114"/>
      <c r="E32" s="132">
        <f>'[1]Rozbor hospodaření'!F425+'[1]Rozbor hospodaření'!F450</f>
        <v>39206</v>
      </c>
      <c r="F32" s="133">
        <f>'[1]Rozbor hospodaření'!G425+'[1]Rozbor hospodaření'!G450</f>
        <v>8337</v>
      </c>
      <c r="G32" s="117"/>
    </row>
    <row r="33" spans="1:7" ht="15.75" x14ac:dyDescent="0.25">
      <c r="A33" s="112" t="s">
        <v>66</v>
      </c>
      <c r="B33" s="113"/>
      <c r="C33" s="113"/>
      <c r="D33" s="114"/>
      <c r="E33" s="130">
        <f>'[1]Rozbor hospodaření'!F424+'[1]Rozbor hospodaření'!F448+'[1]Rozbor hospodaření'!F449</f>
        <v>0</v>
      </c>
      <c r="F33" s="131">
        <f>'[1]Rozbor hospodaření'!G424+'[1]Rozbor hospodaření'!G448+'[1]Rozbor hospodaření'!G449</f>
        <v>0</v>
      </c>
      <c r="G33" s="117"/>
    </row>
    <row r="34" spans="1:7" ht="15.75" x14ac:dyDescent="0.25">
      <c r="A34" s="112" t="s">
        <v>67</v>
      </c>
      <c r="B34" s="113"/>
      <c r="C34" s="113"/>
      <c r="D34" s="114"/>
      <c r="E34" s="132">
        <f>'[1]Rozbor hospodaření'!F101+'[1]Rozbor hospodaření'!F102</f>
        <v>90</v>
      </c>
      <c r="F34" s="133">
        <f>'[1]Rozbor hospodaření'!G101+'[1]Rozbor hospodaření'!G102</f>
        <v>12</v>
      </c>
      <c r="G34" s="117"/>
    </row>
    <row r="35" spans="1:7" ht="16.5" thickBot="1" x14ac:dyDescent="0.3">
      <c r="A35" s="144" t="s">
        <v>68</v>
      </c>
      <c r="B35" s="145"/>
      <c r="C35" s="145"/>
      <c r="D35" s="146"/>
      <c r="E35" s="147">
        <f>'[1]Rozbor hospodaření'!F126+'[1]Rozbor hospodaření'!F134</f>
        <v>1652</v>
      </c>
      <c r="F35" s="147">
        <f>'[1]Rozbor hospodaření'!G126+'[1]Rozbor hospodaření'!G134</f>
        <v>428</v>
      </c>
      <c r="G35" s="148"/>
    </row>
    <row r="36" spans="1:7" ht="16.5" thickBot="1" x14ac:dyDescent="0.3">
      <c r="A36" s="149" t="s">
        <v>69</v>
      </c>
      <c r="B36" s="149"/>
      <c r="C36" s="150"/>
      <c r="D36" s="151"/>
      <c r="E36" s="152">
        <f>SUM(E8:E35)</f>
        <v>104431</v>
      </c>
      <c r="F36" s="153">
        <f>SUM(F8:F35)</f>
        <v>19629</v>
      </c>
      <c r="G36" s="73">
        <f>IF(E36=0,0,F36/E36)</f>
        <v>0.18796142907757274</v>
      </c>
    </row>
    <row r="37" spans="1:7" ht="16.5" thickBot="1" x14ac:dyDescent="0.3">
      <c r="A37" s="154" t="s">
        <v>70</v>
      </c>
      <c r="B37" s="155"/>
      <c r="C37" s="155"/>
      <c r="D37" s="156"/>
      <c r="E37" s="157">
        <f>'[1]Rozbor hospodaření'!F268+'[1]Rozbor hospodaření'!F523</f>
        <v>6632</v>
      </c>
      <c r="F37" s="158">
        <f>'[1]Rozbor hospodaření'!G268+'[1]Rozbor hospodaření'!G523</f>
        <v>2000</v>
      </c>
      <c r="G37" s="117"/>
    </row>
    <row r="38" spans="1:7" ht="16.5" thickBot="1" x14ac:dyDescent="0.3">
      <c r="A38" s="159" t="s">
        <v>71</v>
      </c>
      <c r="B38" s="160"/>
      <c r="C38" s="160"/>
      <c r="D38" s="161"/>
      <c r="E38" s="162">
        <f>SUM(E36:E37)</f>
        <v>111063</v>
      </c>
      <c r="F38" s="163">
        <f>SUM(F36:F37)</f>
        <v>21629</v>
      </c>
      <c r="G38" s="73">
        <f>IF(E38=0,0,F38/E38)</f>
        <v>0.19474532472560618</v>
      </c>
    </row>
    <row r="39" spans="1:7" x14ac:dyDescent="0.2">
      <c r="A39" s="93"/>
      <c r="B39" s="93"/>
      <c r="C39" s="93"/>
      <c r="D39" s="93"/>
      <c r="E39" s="93"/>
      <c r="F39" s="93"/>
      <c r="G39" s="93"/>
    </row>
    <row r="40" spans="1:7" x14ac:dyDescent="0.2">
      <c r="A40" s="93"/>
      <c r="B40" s="93"/>
      <c r="C40" s="93"/>
      <c r="D40" s="93"/>
      <c r="E40" s="93"/>
      <c r="F40" s="93"/>
      <c r="G40" s="93"/>
    </row>
    <row r="41" spans="1:7" x14ac:dyDescent="0.2">
      <c r="A41" s="93"/>
      <c r="B41" s="93"/>
      <c r="C41" s="93"/>
      <c r="D41" s="93"/>
      <c r="E41" s="93"/>
      <c r="F41" s="93"/>
      <c r="G41" s="93"/>
    </row>
    <row r="42" spans="1:7" x14ac:dyDescent="0.2">
      <c r="A42" s="164"/>
    </row>
  </sheetData>
  <pageMargins left="0.70866141732283472" right="0.70866141732283472" top="0.78740157480314965" bottom="0.78740157480314965" header="0.31496062992125984" footer="0.31496062992125984"/>
  <pageSetup paperSize="9" orientation="portrait" horizontalDpi="1200" verticalDpi="1200" r:id="rId1"/>
  <headerFooter>
    <oddFooter>&amp;C7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658"/>
  <sheetViews>
    <sheetView view="pageLayout" topLeftCell="A217" zoomScale="106" zoomScaleNormal="100" zoomScalePageLayoutView="106" workbookViewId="0">
      <selection activeCell="E205" sqref="E205"/>
    </sheetView>
  </sheetViews>
  <sheetFormatPr defaultRowHeight="12.75" x14ac:dyDescent="0.2"/>
  <cols>
    <col min="1" max="1" width="4.85546875" style="165" customWidth="1"/>
    <col min="2" max="2" width="5.42578125" style="165" customWidth="1"/>
    <col min="3" max="3" width="5.5703125" style="165" customWidth="1"/>
    <col min="4" max="4" width="30" style="165" customWidth="1"/>
    <col min="5" max="5" width="10.140625" style="166" customWidth="1"/>
    <col min="6" max="6" width="14" style="166" customWidth="1"/>
    <col min="7" max="7" width="9.28515625" style="165" customWidth="1"/>
    <col min="8" max="8" width="10" style="165" customWidth="1"/>
    <col min="9" max="250" width="9.140625" style="165"/>
    <col min="251" max="251" width="4.28515625" style="165" customWidth="1"/>
    <col min="252" max="252" width="5.42578125" style="165" customWidth="1"/>
    <col min="253" max="253" width="5.5703125" style="165" customWidth="1"/>
    <col min="254" max="254" width="29.5703125" style="165" customWidth="1"/>
    <col min="255" max="255" width="10" style="165" customWidth="1"/>
    <col min="256" max="256" width="9.28515625" style="165" customWidth="1"/>
    <col min="257" max="257" width="8.85546875" style="165" customWidth="1"/>
    <col min="258" max="258" width="9.5703125" style="165" customWidth="1"/>
    <col min="259" max="259" width="9.140625" style="165"/>
    <col min="260" max="260" width="10.140625" style="165" customWidth="1"/>
    <col min="261" max="261" width="7.7109375" style="165" customWidth="1"/>
    <col min="262" max="262" width="8.42578125" style="165" customWidth="1"/>
    <col min="263" max="263" width="8.5703125" style="165" customWidth="1"/>
    <col min="264" max="264" width="8.42578125" style="165" customWidth="1"/>
    <col min="265" max="506" width="9.140625" style="165"/>
    <col min="507" max="507" width="4.28515625" style="165" customWidth="1"/>
    <col min="508" max="508" width="5.42578125" style="165" customWidth="1"/>
    <col min="509" max="509" width="5.5703125" style="165" customWidth="1"/>
    <col min="510" max="510" width="29.5703125" style="165" customWidth="1"/>
    <col min="511" max="511" width="10" style="165" customWidth="1"/>
    <col min="512" max="512" width="9.28515625" style="165" customWidth="1"/>
    <col min="513" max="513" width="8.85546875" style="165" customWidth="1"/>
    <col min="514" max="514" width="9.5703125" style="165" customWidth="1"/>
    <col min="515" max="515" width="9.140625" style="165"/>
    <col min="516" max="516" width="10.140625" style="165" customWidth="1"/>
    <col min="517" max="517" width="7.7109375" style="165" customWidth="1"/>
    <col min="518" max="518" width="8.42578125" style="165" customWidth="1"/>
    <col min="519" max="519" width="8.5703125" style="165" customWidth="1"/>
    <col min="520" max="520" width="8.42578125" style="165" customWidth="1"/>
    <col min="521" max="762" width="9.140625" style="165"/>
    <col min="763" max="763" width="4.28515625" style="165" customWidth="1"/>
    <col min="764" max="764" width="5.42578125" style="165" customWidth="1"/>
    <col min="765" max="765" width="5.5703125" style="165" customWidth="1"/>
    <col min="766" max="766" width="29.5703125" style="165" customWidth="1"/>
    <col min="767" max="767" width="10" style="165" customWidth="1"/>
    <col min="768" max="768" width="9.28515625" style="165" customWidth="1"/>
    <col min="769" max="769" width="8.85546875" style="165" customWidth="1"/>
    <col min="770" max="770" width="9.5703125" style="165" customWidth="1"/>
    <col min="771" max="771" width="9.140625" style="165"/>
    <col min="772" max="772" width="10.140625" style="165" customWidth="1"/>
    <col min="773" max="773" width="7.7109375" style="165" customWidth="1"/>
    <col min="774" max="774" width="8.42578125" style="165" customWidth="1"/>
    <col min="775" max="775" width="8.5703125" style="165" customWidth="1"/>
    <col min="776" max="776" width="8.42578125" style="165" customWidth="1"/>
    <col min="777" max="1018" width="9.140625" style="165"/>
    <col min="1019" max="1019" width="4.28515625" style="165" customWidth="1"/>
    <col min="1020" max="1020" width="5.42578125" style="165" customWidth="1"/>
    <col min="1021" max="1021" width="5.5703125" style="165" customWidth="1"/>
    <col min="1022" max="1022" width="29.5703125" style="165" customWidth="1"/>
    <col min="1023" max="1023" width="10" style="165" customWidth="1"/>
    <col min="1024" max="1024" width="9.28515625" style="165" customWidth="1"/>
    <col min="1025" max="1025" width="8.85546875" style="165" customWidth="1"/>
    <col min="1026" max="1026" width="9.5703125" style="165" customWidth="1"/>
    <col min="1027" max="1027" width="9.140625" style="165"/>
    <col min="1028" max="1028" width="10.140625" style="165" customWidth="1"/>
    <col min="1029" max="1029" width="7.7109375" style="165" customWidth="1"/>
    <col min="1030" max="1030" width="8.42578125" style="165" customWidth="1"/>
    <col min="1031" max="1031" width="8.5703125" style="165" customWidth="1"/>
    <col min="1032" max="1032" width="8.42578125" style="165" customWidth="1"/>
    <col min="1033" max="1274" width="9.140625" style="165"/>
    <col min="1275" max="1275" width="4.28515625" style="165" customWidth="1"/>
    <col min="1276" max="1276" width="5.42578125" style="165" customWidth="1"/>
    <col min="1277" max="1277" width="5.5703125" style="165" customWidth="1"/>
    <col min="1278" max="1278" width="29.5703125" style="165" customWidth="1"/>
    <col min="1279" max="1279" width="10" style="165" customWidth="1"/>
    <col min="1280" max="1280" width="9.28515625" style="165" customWidth="1"/>
    <col min="1281" max="1281" width="8.85546875" style="165" customWidth="1"/>
    <col min="1282" max="1282" width="9.5703125" style="165" customWidth="1"/>
    <col min="1283" max="1283" width="9.140625" style="165"/>
    <col min="1284" max="1284" width="10.140625" style="165" customWidth="1"/>
    <col min="1285" max="1285" width="7.7109375" style="165" customWidth="1"/>
    <col min="1286" max="1286" width="8.42578125" style="165" customWidth="1"/>
    <col min="1287" max="1287" width="8.5703125" style="165" customWidth="1"/>
    <col min="1288" max="1288" width="8.42578125" style="165" customWidth="1"/>
    <col min="1289" max="1530" width="9.140625" style="165"/>
    <col min="1531" max="1531" width="4.28515625" style="165" customWidth="1"/>
    <col min="1532" max="1532" width="5.42578125" style="165" customWidth="1"/>
    <col min="1533" max="1533" width="5.5703125" style="165" customWidth="1"/>
    <col min="1534" max="1534" width="29.5703125" style="165" customWidth="1"/>
    <col min="1535" max="1535" width="10" style="165" customWidth="1"/>
    <col min="1536" max="1536" width="9.28515625" style="165" customWidth="1"/>
    <col min="1537" max="1537" width="8.85546875" style="165" customWidth="1"/>
    <col min="1538" max="1538" width="9.5703125" style="165" customWidth="1"/>
    <col min="1539" max="1539" width="9.140625" style="165"/>
    <col min="1540" max="1540" width="10.140625" style="165" customWidth="1"/>
    <col min="1541" max="1541" width="7.7109375" style="165" customWidth="1"/>
    <col min="1542" max="1542" width="8.42578125" style="165" customWidth="1"/>
    <col min="1543" max="1543" width="8.5703125" style="165" customWidth="1"/>
    <col min="1544" max="1544" width="8.42578125" style="165" customWidth="1"/>
    <col min="1545" max="1786" width="9.140625" style="165"/>
    <col min="1787" max="1787" width="4.28515625" style="165" customWidth="1"/>
    <col min="1788" max="1788" width="5.42578125" style="165" customWidth="1"/>
    <col min="1789" max="1789" width="5.5703125" style="165" customWidth="1"/>
    <col min="1790" max="1790" width="29.5703125" style="165" customWidth="1"/>
    <col min="1791" max="1791" width="10" style="165" customWidth="1"/>
    <col min="1792" max="1792" width="9.28515625" style="165" customWidth="1"/>
    <col min="1793" max="1793" width="8.85546875" style="165" customWidth="1"/>
    <col min="1794" max="1794" width="9.5703125" style="165" customWidth="1"/>
    <col min="1795" max="1795" width="9.140625" style="165"/>
    <col min="1796" max="1796" width="10.140625" style="165" customWidth="1"/>
    <col min="1797" max="1797" width="7.7109375" style="165" customWidth="1"/>
    <col min="1798" max="1798" width="8.42578125" style="165" customWidth="1"/>
    <col min="1799" max="1799" width="8.5703125" style="165" customWidth="1"/>
    <col min="1800" max="1800" width="8.42578125" style="165" customWidth="1"/>
    <col min="1801" max="2042" width="9.140625" style="165"/>
    <col min="2043" max="2043" width="4.28515625" style="165" customWidth="1"/>
    <col min="2044" max="2044" width="5.42578125" style="165" customWidth="1"/>
    <col min="2045" max="2045" width="5.5703125" style="165" customWidth="1"/>
    <col min="2046" max="2046" width="29.5703125" style="165" customWidth="1"/>
    <col min="2047" max="2047" width="10" style="165" customWidth="1"/>
    <col min="2048" max="2048" width="9.28515625" style="165" customWidth="1"/>
    <col min="2049" max="2049" width="8.85546875" style="165" customWidth="1"/>
    <col min="2050" max="2050" width="9.5703125" style="165" customWidth="1"/>
    <col min="2051" max="2051" width="9.140625" style="165"/>
    <col min="2052" max="2052" width="10.140625" style="165" customWidth="1"/>
    <col min="2053" max="2053" width="7.7109375" style="165" customWidth="1"/>
    <col min="2054" max="2054" width="8.42578125" style="165" customWidth="1"/>
    <col min="2055" max="2055" width="8.5703125" style="165" customWidth="1"/>
    <col min="2056" max="2056" width="8.42578125" style="165" customWidth="1"/>
    <col min="2057" max="2298" width="9.140625" style="165"/>
    <col min="2299" max="2299" width="4.28515625" style="165" customWidth="1"/>
    <col min="2300" max="2300" width="5.42578125" style="165" customWidth="1"/>
    <col min="2301" max="2301" width="5.5703125" style="165" customWidth="1"/>
    <col min="2302" max="2302" width="29.5703125" style="165" customWidth="1"/>
    <col min="2303" max="2303" width="10" style="165" customWidth="1"/>
    <col min="2304" max="2304" width="9.28515625" style="165" customWidth="1"/>
    <col min="2305" max="2305" width="8.85546875" style="165" customWidth="1"/>
    <col min="2306" max="2306" width="9.5703125" style="165" customWidth="1"/>
    <col min="2307" max="2307" width="9.140625" style="165"/>
    <col min="2308" max="2308" width="10.140625" style="165" customWidth="1"/>
    <col min="2309" max="2309" width="7.7109375" style="165" customWidth="1"/>
    <col min="2310" max="2310" width="8.42578125" style="165" customWidth="1"/>
    <col min="2311" max="2311" width="8.5703125" style="165" customWidth="1"/>
    <col min="2312" max="2312" width="8.42578125" style="165" customWidth="1"/>
    <col min="2313" max="2554" width="9.140625" style="165"/>
    <col min="2555" max="2555" width="4.28515625" style="165" customWidth="1"/>
    <col min="2556" max="2556" width="5.42578125" style="165" customWidth="1"/>
    <col min="2557" max="2557" width="5.5703125" style="165" customWidth="1"/>
    <col min="2558" max="2558" width="29.5703125" style="165" customWidth="1"/>
    <col min="2559" max="2559" width="10" style="165" customWidth="1"/>
    <col min="2560" max="2560" width="9.28515625" style="165" customWidth="1"/>
    <col min="2561" max="2561" width="8.85546875" style="165" customWidth="1"/>
    <col min="2562" max="2562" width="9.5703125" style="165" customWidth="1"/>
    <col min="2563" max="2563" width="9.140625" style="165"/>
    <col min="2564" max="2564" width="10.140625" style="165" customWidth="1"/>
    <col min="2565" max="2565" width="7.7109375" style="165" customWidth="1"/>
    <col min="2566" max="2566" width="8.42578125" style="165" customWidth="1"/>
    <col min="2567" max="2567" width="8.5703125" style="165" customWidth="1"/>
    <col min="2568" max="2568" width="8.42578125" style="165" customWidth="1"/>
    <col min="2569" max="2810" width="9.140625" style="165"/>
    <col min="2811" max="2811" width="4.28515625" style="165" customWidth="1"/>
    <col min="2812" max="2812" width="5.42578125" style="165" customWidth="1"/>
    <col min="2813" max="2813" width="5.5703125" style="165" customWidth="1"/>
    <col min="2814" max="2814" width="29.5703125" style="165" customWidth="1"/>
    <col min="2815" max="2815" width="10" style="165" customWidth="1"/>
    <col min="2816" max="2816" width="9.28515625" style="165" customWidth="1"/>
    <col min="2817" max="2817" width="8.85546875" style="165" customWidth="1"/>
    <col min="2818" max="2818" width="9.5703125" style="165" customWidth="1"/>
    <col min="2819" max="2819" width="9.140625" style="165"/>
    <col min="2820" max="2820" width="10.140625" style="165" customWidth="1"/>
    <col min="2821" max="2821" width="7.7109375" style="165" customWidth="1"/>
    <col min="2822" max="2822" width="8.42578125" style="165" customWidth="1"/>
    <col min="2823" max="2823" width="8.5703125" style="165" customWidth="1"/>
    <col min="2824" max="2824" width="8.42578125" style="165" customWidth="1"/>
    <col min="2825" max="3066" width="9.140625" style="165"/>
    <col min="3067" max="3067" width="4.28515625" style="165" customWidth="1"/>
    <col min="3068" max="3068" width="5.42578125" style="165" customWidth="1"/>
    <col min="3069" max="3069" width="5.5703125" style="165" customWidth="1"/>
    <col min="3070" max="3070" width="29.5703125" style="165" customWidth="1"/>
    <col min="3071" max="3071" width="10" style="165" customWidth="1"/>
    <col min="3072" max="3072" width="9.28515625" style="165" customWidth="1"/>
    <col min="3073" max="3073" width="8.85546875" style="165" customWidth="1"/>
    <col min="3074" max="3074" width="9.5703125" style="165" customWidth="1"/>
    <col min="3075" max="3075" width="9.140625" style="165"/>
    <col min="3076" max="3076" width="10.140625" style="165" customWidth="1"/>
    <col min="3077" max="3077" width="7.7109375" style="165" customWidth="1"/>
    <col min="3078" max="3078" width="8.42578125" style="165" customWidth="1"/>
    <col min="3079" max="3079" width="8.5703125" style="165" customWidth="1"/>
    <col min="3080" max="3080" width="8.42578125" style="165" customWidth="1"/>
    <col min="3081" max="3322" width="9.140625" style="165"/>
    <col min="3323" max="3323" width="4.28515625" style="165" customWidth="1"/>
    <col min="3324" max="3324" width="5.42578125" style="165" customWidth="1"/>
    <col min="3325" max="3325" width="5.5703125" style="165" customWidth="1"/>
    <col min="3326" max="3326" width="29.5703125" style="165" customWidth="1"/>
    <col min="3327" max="3327" width="10" style="165" customWidth="1"/>
    <col min="3328" max="3328" width="9.28515625" style="165" customWidth="1"/>
    <col min="3329" max="3329" width="8.85546875" style="165" customWidth="1"/>
    <col min="3330" max="3330" width="9.5703125" style="165" customWidth="1"/>
    <col min="3331" max="3331" width="9.140625" style="165"/>
    <col min="3332" max="3332" width="10.140625" style="165" customWidth="1"/>
    <col min="3333" max="3333" width="7.7109375" style="165" customWidth="1"/>
    <col min="3334" max="3334" width="8.42578125" style="165" customWidth="1"/>
    <col min="3335" max="3335" width="8.5703125" style="165" customWidth="1"/>
    <col min="3336" max="3336" width="8.42578125" style="165" customWidth="1"/>
    <col min="3337" max="3578" width="9.140625" style="165"/>
    <col min="3579" max="3579" width="4.28515625" style="165" customWidth="1"/>
    <col min="3580" max="3580" width="5.42578125" style="165" customWidth="1"/>
    <col min="3581" max="3581" width="5.5703125" style="165" customWidth="1"/>
    <col min="3582" max="3582" width="29.5703125" style="165" customWidth="1"/>
    <col min="3583" max="3583" width="10" style="165" customWidth="1"/>
    <col min="3584" max="3584" width="9.28515625" style="165" customWidth="1"/>
    <col min="3585" max="3585" width="8.85546875" style="165" customWidth="1"/>
    <col min="3586" max="3586" width="9.5703125" style="165" customWidth="1"/>
    <col min="3587" max="3587" width="9.140625" style="165"/>
    <col min="3588" max="3588" width="10.140625" style="165" customWidth="1"/>
    <col min="3589" max="3589" width="7.7109375" style="165" customWidth="1"/>
    <col min="3590" max="3590" width="8.42578125" style="165" customWidth="1"/>
    <col min="3591" max="3591" width="8.5703125" style="165" customWidth="1"/>
    <col min="3592" max="3592" width="8.42578125" style="165" customWidth="1"/>
    <col min="3593" max="3834" width="9.140625" style="165"/>
    <col min="3835" max="3835" width="4.28515625" style="165" customWidth="1"/>
    <col min="3836" max="3836" width="5.42578125" style="165" customWidth="1"/>
    <col min="3837" max="3837" width="5.5703125" style="165" customWidth="1"/>
    <col min="3838" max="3838" width="29.5703125" style="165" customWidth="1"/>
    <col min="3839" max="3839" width="10" style="165" customWidth="1"/>
    <col min="3840" max="3840" width="9.28515625" style="165" customWidth="1"/>
    <col min="3841" max="3841" width="8.85546875" style="165" customWidth="1"/>
    <col min="3842" max="3842" width="9.5703125" style="165" customWidth="1"/>
    <col min="3843" max="3843" width="9.140625" style="165"/>
    <col min="3844" max="3844" width="10.140625" style="165" customWidth="1"/>
    <col min="3845" max="3845" width="7.7109375" style="165" customWidth="1"/>
    <col min="3846" max="3846" width="8.42578125" style="165" customWidth="1"/>
    <col min="3847" max="3847" width="8.5703125" style="165" customWidth="1"/>
    <col min="3848" max="3848" width="8.42578125" style="165" customWidth="1"/>
    <col min="3849" max="4090" width="9.140625" style="165"/>
    <col min="4091" max="4091" width="4.28515625" style="165" customWidth="1"/>
    <col min="4092" max="4092" width="5.42578125" style="165" customWidth="1"/>
    <col min="4093" max="4093" width="5.5703125" style="165" customWidth="1"/>
    <col min="4094" max="4094" width="29.5703125" style="165" customWidth="1"/>
    <col min="4095" max="4095" width="10" style="165" customWidth="1"/>
    <col min="4096" max="4096" width="9.28515625" style="165" customWidth="1"/>
    <col min="4097" max="4097" width="8.85546875" style="165" customWidth="1"/>
    <col min="4098" max="4098" width="9.5703125" style="165" customWidth="1"/>
    <col min="4099" max="4099" width="9.140625" style="165"/>
    <col min="4100" max="4100" width="10.140625" style="165" customWidth="1"/>
    <col min="4101" max="4101" width="7.7109375" style="165" customWidth="1"/>
    <col min="4102" max="4102" width="8.42578125" style="165" customWidth="1"/>
    <col min="4103" max="4103" width="8.5703125" style="165" customWidth="1"/>
    <col min="4104" max="4104" width="8.42578125" style="165" customWidth="1"/>
    <col min="4105" max="4346" width="9.140625" style="165"/>
    <col min="4347" max="4347" width="4.28515625" style="165" customWidth="1"/>
    <col min="4348" max="4348" width="5.42578125" style="165" customWidth="1"/>
    <col min="4349" max="4349" width="5.5703125" style="165" customWidth="1"/>
    <col min="4350" max="4350" width="29.5703125" style="165" customWidth="1"/>
    <col min="4351" max="4351" width="10" style="165" customWidth="1"/>
    <col min="4352" max="4352" width="9.28515625" style="165" customWidth="1"/>
    <col min="4353" max="4353" width="8.85546875" style="165" customWidth="1"/>
    <col min="4354" max="4354" width="9.5703125" style="165" customWidth="1"/>
    <col min="4355" max="4355" width="9.140625" style="165"/>
    <col min="4356" max="4356" width="10.140625" style="165" customWidth="1"/>
    <col min="4357" max="4357" width="7.7109375" style="165" customWidth="1"/>
    <col min="4358" max="4358" width="8.42578125" style="165" customWidth="1"/>
    <col min="4359" max="4359" width="8.5703125" style="165" customWidth="1"/>
    <col min="4360" max="4360" width="8.42578125" style="165" customWidth="1"/>
    <col min="4361" max="4602" width="9.140625" style="165"/>
    <col min="4603" max="4603" width="4.28515625" style="165" customWidth="1"/>
    <col min="4604" max="4604" width="5.42578125" style="165" customWidth="1"/>
    <col min="4605" max="4605" width="5.5703125" style="165" customWidth="1"/>
    <col min="4606" max="4606" width="29.5703125" style="165" customWidth="1"/>
    <col min="4607" max="4607" width="10" style="165" customWidth="1"/>
    <col min="4608" max="4608" width="9.28515625" style="165" customWidth="1"/>
    <col min="4609" max="4609" width="8.85546875" style="165" customWidth="1"/>
    <col min="4610" max="4610" width="9.5703125" style="165" customWidth="1"/>
    <col min="4611" max="4611" width="9.140625" style="165"/>
    <col min="4612" max="4612" width="10.140625" style="165" customWidth="1"/>
    <col min="4613" max="4613" width="7.7109375" style="165" customWidth="1"/>
    <col min="4614" max="4614" width="8.42578125" style="165" customWidth="1"/>
    <col min="4615" max="4615" width="8.5703125" style="165" customWidth="1"/>
    <col min="4616" max="4616" width="8.42578125" style="165" customWidth="1"/>
    <col min="4617" max="4858" width="9.140625" style="165"/>
    <col min="4859" max="4859" width="4.28515625" style="165" customWidth="1"/>
    <col min="4860" max="4860" width="5.42578125" style="165" customWidth="1"/>
    <col min="4861" max="4861" width="5.5703125" style="165" customWidth="1"/>
    <col min="4862" max="4862" width="29.5703125" style="165" customWidth="1"/>
    <col min="4863" max="4863" width="10" style="165" customWidth="1"/>
    <col min="4864" max="4864" width="9.28515625" style="165" customWidth="1"/>
    <col min="4865" max="4865" width="8.85546875" style="165" customWidth="1"/>
    <col min="4866" max="4866" width="9.5703125" style="165" customWidth="1"/>
    <col min="4867" max="4867" width="9.140625" style="165"/>
    <col min="4868" max="4868" width="10.140625" style="165" customWidth="1"/>
    <col min="4869" max="4869" width="7.7109375" style="165" customWidth="1"/>
    <col min="4870" max="4870" width="8.42578125" style="165" customWidth="1"/>
    <col min="4871" max="4871" width="8.5703125" style="165" customWidth="1"/>
    <col min="4872" max="4872" width="8.42578125" style="165" customWidth="1"/>
    <col min="4873" max="5114" width="9.140625" style="165"/>
    <col min="5115" max="5115" width="4.28515625" style="165" customWidth="1"/>
    <col min="5116" max="5116" width="5.42578125" style="165" customWidth="1"/>
    <col min="5117" max="5117" width="5.5703125" style="165" customWidth="1"/>
    <col min="5118" max="5118" width="29.5703125" style="165" customWidth="1"/>
    <col min="5119" max="5119" width="10" style="165" customWidth="1"/>
    <col min="5120" max="5120" width="9.28515625" style="165" customWidth="1"/>
    <col min="5121" max="5121" width="8.85546875" style="165" customWidth="1"/>
    <col min="5122" max="5122" width="9.5703125" style="165" customWidth="1"/>
    <col min="5123" max="5123" width="9.140625" style="165"/>
    <col min="5124" max="5124" width="10.140625" style="165" customWidth="1"/>
    <col min="5125" max="5125" width="7.7109375" style="165" customWidth="1"/>
    <col min="5126" max="5126" width="8.42578125" style="165" customWidth="1"/>
    <col min="5127" max="5127" width="8.5703125" style="165" customWidth="1"/>
    <col min="5128" max="5128" width="8.42578125" style="165" customWidth="1"/>
    <col min="5129" max="5370" width="9.140625" style="165"/>
    <col min="5371" max="5371" width="4.28515625" style="165" customWidth="1"/>
    <col min="5372" max="5372" width="5.42578125" style="165" customWidth="1"/>
    <col min="5373" max="5373" width="5.5703125" style="165" customWidth="1"/>
    <col min="5374" max="5374" width="29.5703125" style="165" customWidth="1"/>
    <col min="5375" max="5375" width="10" style="165" customWidth="1"/>
    <col min="5376" max="5376" width="9.28515625" style="165" customWidth="1"/>
    <col min="5377" max="5377" width="8.85546875" style="165" customWidth="1"/>
    <col min="5378" max="5378" width="9.5703125" style="165" customWidth="1"/>
    <col min="5379" max="5379" width="9.140625" style="165"/>
    <col min="5380" max="5380" width="10.140625" style="165" customWidth="1"/>
    <col min="5381" max="5381" width="7.7109375" style="165" customWidth="1"/>
    <col min="5382" max="5382" width="8.42578125" style="165" customWidth="1"/>
    <col min="5383" max="5383" width="8.5703125" style="165" customWidth="1"/>
    <col min="5384" max="5384" width="8.42578125" style="165" customWidth="1"/>
    <col min="5385" max="5626" width="9.140625" style="165"/>
    <col min="5627" max="5627" width="4.28515625" style="165" customWidth="1"/>
    <col min="5628" max="5628" width="5.42578125" style="165" customWidth="1"/>
    <col min="5629" max="5629" width="5.5703125" style="165" customWidth="1"/>
    <col min="5630" max="5630" width="29.5703125" style="165" customWidth="1"/>
    <col min="5631" max="5631" width="10" style="165" customWidth="1"/>
    <col min="5632" max="5632" width="9.28515625" style="165" customWidth="1"/>
    <col min="5633" max="5633" width="8.85546875" style="165" customWidth="1"/>
    <col min="5634" max="5634" width="9.5703125" style="165" customWidth="1"/>
    <col min="5635" max="5635" width="9.140625" style="165"/>
    <col min="5636" max="5636" width="10.140625" style="165" customWidth="1"/>
    <col min="5637" max="5637" width="7.7109375" style="165" customWidth="1"/>
    <col min="5638" max="5638" width="8.42578125" style="165" customWidth="1"/>
    <col min="5639" max="5639" width="8.5703125" style="165" customWidth="1"/>
    <col min="5640" max="5640" width="8.42578125" style="165" customWidth="1"/>
    <col min="5641" max="5882" width="9.140625" style="165"/>
    <col min="5883" max="5883" width="4.28515625" style="165" customWidth="1"/>
    <col min="5884" max="5884" width="5.42578125" style="165" customWidth="1"/>
    <col min="5885" max="5885" width="5.5703125" style="165" customWidth="1"/>
    <col min="5886" max="5886" width="29.5703125" style="165" customWidth="1"/>
    <col min="5887" max="5887" width="10" style="165" customWidth="1"/>
    <col min="5888" max="5888" width="9.28515625" style="165" customWidth="1"/>
    <col min="5889" max="5889" width="8.85546875" style="165" customWidth="1"/>
    <col min="5890" max="5890" width="9.5703125" style="165" customWidth="1"/>
    <col min="5891" max="5891" width="9.140625" style="165"/>
    <col min="5892" max="5892" width="10.140625" style="165" customWidth="1"/>
    <col min="5893" max="5893" width="7.7109375" style="165" customWidth="1"/>
    <col min="5894" max="5894" width="8.42578125" style="165" customWidth="1"/>
    <col min="5895" max="5895" width="8.5703125" style="165" customWidth="1"/>
    <col min="5896" max="5896" width="8.42578125" style="165" customWidth="1"/>
    <col min="5897" max="6138" width="9.140625" style="165"/>
    <col min="6139" max="6139" width="4.28515625" style="165" customWidth="1"/>
    <col min="6140" max="6140" width="5.42578125" style="165" customWidth="1"/>
    <col min="6141" max="6141" width="5.5703125" style="165" customWidth="1"/>
    <col min="6142" max="6142" width="29.5703125" style="165" customWidth="1"/>
    <col min="6143" max="6143" width="10" style="165" customWidth="1"/>
    <col min="6144" max="6144" width="9.28515625" style="165" customWidth="1"/>
    <col min="6145" max="6145" width="8.85546875" style="165" customWidth="1"/>
    <col min="6146" max="6146" width="9.5703125" style="165" customWidth="1"/>
    <col min="6147" max="6147" width="9.140625" style="165"/>
    <col min="6148" max="6148" width="10.140625" style="165" customWidth="1"/>
    <col min="6149" max="6149" width="7.7109375" style="165" customWidth="1"/>
    <col min="6150" max="6150" width="8.42578125" style="165" customWidth="1"/>
    <col min="6151" max="6151" width="8.5703125" style="165" customWidth="1"/>
    <col min="6152" max="6152" width="8.42578125" style="165" customWidth="1"/>
    <col min="6153" max="6394" width="9.140625" style="165"/>
    <col min="6395" max="6395" width="4.28515625" style="165" customWidth="1"/>
    <col min="6396" max="6396" width="5.42578125" style="165" customWidth="1"/>
    <col min="6397" max="6397" width="5.5703125" style="165" customWidth="1"/>
    <col min="6398" max="6398" width="29.5703125" style="165" customWidth="1"/>
    <col min="6399" max="6399" width="10" style="165" customWidth="1"/>
    <col min="6400" max="6400" width="9.28515625" style="165" customWidth="1"/>
    <col min="6401" max="6401" width="8.85546875" style="165" customWidth="1"/>
    <col min="6402" max="6402" width="9.5703125" style="165" customWidth="1"/>
    <col min="6403" max="6403" width="9.140625" style="165"/>
    <col min="6404" max="6404" width="10.140625" style="165" customWidth="1"/>
    <col min="6405" max="6405" width="7.7109375" style="165" customWidth="1"/>
    <col min="6406" max="6406" width="8.42578125" style="165" customWidth="1"/>
    <col min="6407" max="6407" width="8.5703125" style="165" customWidth="1"/>
    <col min="6408" max="6408" width="8.42578125" style="165" customWidth="1"/>
    <col min="6409" max="6650" width="9.140625" style="165"/>
    <col min="6651" max="6651" width="4.28515625" style="165" customWidth="1"/>
    <col min="6652" max="6652" width="5.42578125" style="165" customWidth="1"/>
    <col min="6653" max="6653" width="5.5703125" style="165" customWidth="1"/>
    <col min="6654" max="6654" width="29.5703125" style="165" customWidth="1"/>
    <col min="6655" max="6655" width="10" style="165" customWidth="1"/>
    <col min="6656" max="6656" width="9.28515625" style="165" customWidth="1"/>
    <col min="6657" max="6657" width="8.85546875" style="165" customWidth="1"/>
    <col min="6658" max="6658" width="9.5703125" style="165" customWidth="1"/>
    <col min="6659" max="6659" width="9.140625" style="165"/>
    <col min="6660" max="6660" width="10.140625" style="165" customWidth="1"/>
    <col min="6661" max="6661" width="7.7109375" style="165" customWidth="1"/>
    <col min="6662" max="6662" width="8.42578125" style="165" customWidth="1"/>
    <col min="6663" max="6663" width="8.5703125" style="165" customWidth="1"/>
    <col min="6664" max="6664" width="8.42578125" style="165" customWidth="1"/>
    <col min="6665" max="6906" width="9.140625" style="165"/>
    <col min="6907" max="6907" width="4.28515625" style="165" customWidth="1"/>
    <col min="6908" max="6908" width="5.42578125" style="165" customWidth="1"/>
    <col min="6909" max="6909" width="5.5703125" style="165" customWidth="1"/>
    <col min="6910" max="6910" width="29.5703125" style="165" customWidth="1"/>
    <col min="6911" max="6911" width="10" style="165" customWidth="1"/>
    <col min="6912" max="6912" width="9.28515625" style="165" customWidth="1"/>
    <col min="6913" max="6913" width="8.85546875" style="165" customWidth="1"/>
    <col min="6914" max="6914" width="9.5703125" style="165" customWidth="1"/>
    <col min="6915" max="6915" width="9.140625" style="165"/>
    <col min="6916" max="6916" width="10.140625" style="165" customWidth="1"/>
    <col min="6917" max="6917" width="7.7109375" style="165" customWidth="1"/>
    <col min="6918" max="6918" width="8.42578125" style="165" customWidth="1"/>
    <col min="6919" max="6919" width="8.5703125" style="165" customWidth="1"/>
    <col min="6920" max="6920" width="8.42578125" style="165" customWidth="1"/>
    <col min="6921" max="7162" width="9.140625" style="165"/>
    <col min="7163" max="7163" width="4.28515625" style="165" customWidth="1"/>
    <col min="7164" max="7164" width="5.42578125" style="165" customWidth="1"/>
    <col min="7165" max="7165" width="5.5703125" style="165" customWidth="1"/>
    <col min="7166" max="7166" width="29.5703125" style="165" customWidth="1"/>
    <col min="7167" max="7167" width="10" style="165" customWidth="1"/>
    <col min="7168" max="7168" width="9.28515625" style="165" customWidth="1"/>
    <col min="7169" max="7169" width="8.85546875" style="165" customWidth="1"/>
    <col min="7170" max="7170" width="9.5703125" style="165" customWidth="1"/>
    <col min="7171" max="7171" width="9.140625" style="165"/>
    <col min="7172" max="7172" width="10.140625" style="165" customWidth="1"/>
    <col min="7173" max="7173" width="7.7109375" style="165" customWidth="1"/>
    <col min="7174" max="7174" width="8.42578125" style="165" customWidth="1"/>
    <col min="7175" max="7175" width="8.5703125" style="165" customWidth="1"/>
    <col min="7176" max="7176" width="8.42578125" style="165" customWidth="1"/>
    <col min="7177" max="7418" width="9.140625" style="165"/>
    <col min="7419" max="7419" width="4.28515625" style="165" customWidth="1"/>
    <col min="7420" max="7420" width="5.42578125" style="165" customWidth="1"/>
    <col min="7421" max="7421" width="5.5703125" style="165" customWidth="1"/>
    <col min="7422" max="7422" width="29.5703125" style="165" customWidth="1"/>
    <col min="7423" max="7423" width="10" style="165" customWidth="1"/>
    <col min="7424" max="7424" width="9.28515625" style="165" customWidth="1"/>
    <col min="7425" max="7425" width="8.85546875" style="165" customWidth="1"/>
    <col min="7426" max="7426" width="9.5703125" style="165" customWidth="1"/>
    <col min="7427" max="7427" width="9.140625" style="165"/>
    <col min="7428" max="7428" width="10.140625" style="165" customWidth="1"/>
    <col min="7429" max="7429" width="7.7109375" style="165" customWidth="1"/>
    <col min="7430" max="7430" width="8.42578125" style="165" customWidth="1"/>
    <col min="7431" max="7431" width="8.5703125" style="165" customWidth="1"/>
    <col min="7432" max="7432" width="8.42578125" style="165" customWidth="1"/>
    <col min="7433" max="7674" width="9.140625" style="165"/>
    <col min="7675" max="7675" width="4.28515625" style="165" customWidth="1"/>
    <col min="7676" max="7676" width="5.42578125" style="165" customWidth="1"/>
    <col min="7677" max="7677" width="5.5703125" style="165" customWidth="1"/>
    <col min="7678" max="7678" width="29.5703125" style="165" customWidth="1"/>
    <col min="7679" max="7679" width="10" style="165" customWidth="1"/>
    <col min="7680" max="7680" width="9.28515625" style="165" customWidth="1"/>
    <col min="7681" max="7681" width="8.85546875" style="165" customWidth="1"/>
    <col min="7682" max="7682" width="9.5703125" style="165" customWidth="1"/>
    <col min="7683" max="7683" width="9.140625" style="165"/>
    <col min="7684" max="7684" width="10.140625" style="165" customWidth="1"/>
    <col min="7685" max="7685" width="7.7109375" style="165" customWidth="1"/>
    <col min="7686" max="7686" width="8.42578125" style="165" customWidth="1"/>
    <col min="7687" max="7687" width="8.5703125" style="165" customWidth="1"/>
    <col min="7688" max="7688" width="8.42578125" style="165" customWidth="1"/>
    <col min="7689" max="7930" width="9.140625" style="165"/>
    <col min="7931" max="7931" width="4.28515625" style="165" customWidth="1"/>
    <col min="7932" max="7932" width="5.42578125" style="165" customWidth="1"/>
    <col min="7933" max="7933" width="5.5703125" style="165" customWidth="1"/>
    <col min="7934" max="7934" width="29.5703125" style="165" customWidth="1"/>
    <col min="7935" max="7935" width="10" style="165" customWidth="1"/>
    <col min="7936" max="7936" width="9.28515625" style="165" customWidth="1"/>
    <col min="7937" max="7937" width="8.85546875" style="165" customWidth="1"/>
    <col min="7938" max="7938" width="9.5703125" style="165" customWidth="1"/>
    <col min="7939" max="7939" width="9.140625" style="165"/>
    <col min="7940" max="7940" width="10.140625" style="165" customWidth="1"/>
    <col min="7941" max="7941" width="7.7109375" style="165" customWidth="1"/>
    <col min="7942" max="7942" width="8.42578125" style="165" customWidth="1"/>
    <col min="7943" max="7943" width="8.5703125" style="165" customWidth="1"/>
    <col min="7944" max="7944" width="8.42578125" style="165" customWidth="1"/>
    <col min="7945" max="8186" width="9.140625" style="165"/>
    <col min="8187" max="8187" width="4.28515625" style="165" customWidth="1"/>
    <col min="8188" max="8188" width="5.42578125" style="165" customWidth="1"/>
    <col min="8189" max="8189" width="5.5703125" style="165" customWidth="1"/>
    <col min="8190" max="8190" width="29.5703125" style="165" customWidth="1"/>
    <col min="8191" max="8191" width="10" style="165" customWidth="1"/>
    <col min="8192" max="8192" width="9.28515625" style="165" customWidth="1"/>
    <col min="8193" max="8193" width="8.85546875" style="165" customWidth="1"/>
    <col min="8194" max="8194" width="9.5703125" style="165" customWidth="1"/>
    <col min="8195" max="8195" width="9.140625" style="165"/>
    <col min="8196" max="8196" width="10.140625" style="165" customWidth="1"/>
    <col min="8197" max="8197" width="7.7109375" style="165" customWidth="1"/>
    <col min="8198" max="8198" width="8.42578125" style="165" customWidth="1"/>
    <col min="8199" max="8199" width="8.5703125" style="165" customWidth="1"/>
    <col min="8200" max="8200" width="8.42578125" style="165" customWidth="1"/>
    <col min="8201" max="8442" width="9.140625" style="165"/>
    <col min="8443" max="8443" width="4.28515625" style="165" customWidth="1"/>
    <col min="8444" max="8444" width="5.42578125" style="165" customWidth="1"/>
    <col min="8445" max="8445" width="5.5703125" style="165" customWidth="1"/>
    <col min="8446" max="8446" width="29.5703125" style="165" customWidth="1"/>
    <col min="8447" max="8447" width="10" style="165" customWidth="1"/>
    <col min="8448" max="8448" width="9.28515625" style="165" customWidth="1"/>
    <col min="8449" max="8449" width="8.85546875" style="165" customWidth="1"/>
    <col min="8450" max="8450" width="9.5703125" style="165" customWidth="1"/>
    <col min="8451" max="8451" width="9.140625" style="165"/>
    <col min="8452" max="8452" width="10.140625" style="165" customWidth="1"/>
    <col min="8453" max="8453" width="7.7109375" style="165" customWidth="1"/>
    <col min="8454" max="8454" width="8.42578125" style="165" customWidth="1"/>
    <col min="8455" max="8455" width="8.5703125" style="165" customWidth="1"/>
    <col min="8456" max="8456" width="8.42578125" style="165" customWidth="1"/>
    <col min="8457" max="8698" width="9.140625" style="165"/>
    <col min="8699" max="8699" width="4.28515625" style="165" customWidth="1"/>
    <col min="8700" max="8700" width="5.42578125" style="165" customWidth="1"/>
    <col min="8701" max="8701" width="5.5703125" style="165" customWidth="1"/>
    <col min="8702" max="8702" width="29.5703125" style="165" customWidth="1"/>
    <col min="8703" max="8703" width="10" style="165" customWidth="1"/>
    <col min="8704" max="8704" width="9.28515625" style="165" customWidth="1"/>
    <col min="8705" max="8705" width="8.85546875" style="165" customWidth="1"/>
    <col min="8706" max="8706" width="9.5703125" style="165" customWidth="1"/>
    <col min="8707" max="8707" width="9.140625" style="165"/>
    <col min="8708" max="8708" width="10.140625" style="165" customWidth="1"/>
    <col min="8709" max="8709" width="7.7109375" style="165" customWidth="1"/>
    <col min="8710" max="8710" width="8.42578125" style="165" customWidth="1"/>
    <col min="8711" max="8711" width="8.5703125" style="165" customWidth="1"/>
    <col min="8712" max="8712" width="8.42578125" style="165" customWidth="1"/>
    <col min="8713" max="8954" width="9.140625" style="165"/>
    <col min="8955" max="8955" width="4.28515625" style="165" customWidth="1"/>
    <col min="8956" max="8956" width="5.42578125" style="165" customWidth="1"/>
    <col min="8957" max="8957" width="5.5703125" style="165" customWidth="1"/>
    <col min="8958" max="8958" width="29.5703125" style="165" customWidth="1"/>
    <col min="8959" max="8959" width="10" style="165" customWidth="1"/>
    <col min="8960" max="8960" width="9.28515625" style="165" customWidth="1"/>
    <col min="8961" max="8961" width="8.85546875" style="165" customWidth="1"/>
    <col min="8962" max="8962" width="9.5703125" style="165" customWidth="1"/>
    <col min="8963" max="8963" width="9.140625" style="165"/>
    <col min="8964" max="8964" width="10.140625" style="165" customWidth="1"/>
    <col min="8965" max="8965" width="7.7109375" style="165" customWidth="1"/>
    <col min="8966" max="8966" width="8.42578125" style="165" customWidth="1"/>
    <col min="8967" max="8967" width="8.5703125" style="165" customWidth="1"/>
    <col min="8968" max="8968" width="8.42578125" style="165" customWidth="1"/>
    <col min="8969" max="9210" width="9.140625" style="165"/>
    <col min="9211" max="9211" width="4.28515625" style="165" customWidth="1"/>
    <col min="9212" max="9212" width="5.42578125" style="165" customWidth="1"/>
    <col min="9213" max="9213" width="5.5703125" style="165" customWidth="1"/>
    <col min="9214" max="9214" width="29.5703125" style="165" customWidth="1"/>
    <col min="9215" max="9215" width="10" style="165" customWidth="1"/>
    <col min="9216" max="9216" width="9.28515625" style="165" customWidth="1"/>
    <col min="9217" max="9217" width="8.85546875" style="165" customWidth="1"/>
    <col min="9218" max="9218" width="9.5703125" style="165" customWidth="1"/>
    <col min="9219" max="9219" width="9.140625" style="165"/>
    <col min="9220" max="9220" width="10.140625" style="165" customWidth="1"/>
    <col min="9221" max="9221" width="7.7109375" style="165" customWidth="1"/>
    <col min="9222" max="9222" width="8.42578125" style="165" customWidth="1"/>
    <col min="9223" max="9223" width="8.5703125" style="165" customWidth="1"/>
    <col min="9224" max="9224" width="8.42578125" style="165" customWidth="1"/>
    <col min="9225" max="9466" width="9.140625" style="165"/>
    <col min="9467" max="9467" width="4.28515625" style="165" customWidth="1"/>
    <col min="9468" max="9468" width="5.42578125" style="165" customWidth="1"/>
    <col min="9469" max="9469" width="5.5703125" style="165" customWidth="1"/>
    <col min="9470" max="9470" width="29.5703125" style="165" customWidth="1"/>
    <col min="9471" max="9471" width="10" style="165" customWidth="1"/>
    <col min="9472" max="9472" width="9.28515625" style="165" customWidth="1"/>
    <col min="9473" max="9473" width="8.85546875" style="165" customWidth="1"/>
    <col min="9474" max="9474" width="9.5703125" style="165" customWidth="1"/>
    <col min="9475" max="9475" width="9.140625" style="165"/>
    <col min="9476" max="9476" width="10.140625" style="165" customWidth="1"/>
    <col min="9477" max="9477" width="7.7109375" style="165" customWidth="1"/>
    <col min="9478" max="9478" width="8.42578125" style="165" customWidth="1"/>
    <col min="9479" max="9479" width="8.5703125" style="165" customWidth="1"/>
    <col min="9480" max="9480" width="8.42578125" style="165" customWidth="1"/>
    <col min="9481" max="9722" width="9.140625" style="165"/>
    <col min="9723" max="9723" width="4.28515625" style="165" customWidth="1"/>
    <col min="9724" max="9724" width="5.42578125" style="165" customWidth="1"/>
    <col min="9725" max="9725" width="5.5703125" style="165" customWidth="1"/>
    <col min="9726" max="9726" width="29.5703125" style="165" customWidth="1"/>
    <col min="9727" max="9727" width="10" style="165" customWidth="1"/>
    <col min="9728" max="9728" width="9.28515625" style="165" customWidth="1"/>
    <col min="9729" max="9729" width="8.85546875" style="165" customWidth="1"/>
    <col min="9730" max="9730" width="9.5703125" style="165" customWidth="1"/>
    <col min="9731" max="9731" width="9.140625" style="165"/>
    <col min="9732" max="9732" width="10.140625" style="165" customWidth="1"/>
    <col min="9733" max="9733" width="7.7109375" style="165" customWidth="1"/>
    <col min="9734" max="9734" width="8.42578125" style="165" customWidth="1"/>
    <col min="9735" max="9735" width="8.5703125" style="165" customWidth="1"/>
    <col min="9736" max="9736" width="8.42578125" style="165" customWidth="1"/>
    <col min="9737" max="9978" width="9.140625" style="165"/>
    <col min="9979" max="9979" width="4.28515625" style="165" customWidth="1"/>
    <col min="9980" max="9980" width="5.42578125" style="165" customWidth="1"/>
    <col min="9981" max="9981" width="5.5703125" style="165" customWidth="1"/>
    <col min="9982" max="9982" width="29.5703125" style="165" customWidth="1"/>
    <col min="9983" max="9983" width="10" style="165" customWidth="1"/>
    <col min="9984" max="9984" width="9.28515625" style="165" customWidth="1"/>
    <col min="9985" max="9985" width="8.85546875" style="165" customWidth="1"/>
    <col min="9986" max="9986" width="9.5703125" style="165" customWidth="1"/>
    <col min="9987" max="9987" width="9.140625" style="165"/>
    <col min="9988" max="9988" width="10.140625" style="165" customWidth="1"/>
    <col min="9989" max="9989" width="7.7109375" style="165" customWidth="1"/>
    <col min="9990" max="9990" width="8.42578125" style="165" customWidth="1"/>
    <col min="9991" max="9991" width="8.5703125" style="165" customWidth="1"/>
    <col min="9992" max="9992" width="8.42578125" style="165" customWidth="1"/>
    <col min="9993" max="10234" width="9.140625" style="165"/>
    <col min="10235" max="10235" width="4.28515625" style="165" customWidth="1"/>
    <col min="10236" max="10236" width="5.42578125" style="165" customWidth="1"/>
    <col min="10237" max="10237" width="5.5703125" style="165" customWidth="1"/>
    <col min="10238" max="10238" width="29.5703125" style="165" customWidth="1"/>
    <col min="10239" max="10239" width="10" style="165" customWidth="1"/>
    <col min="10240" max="10240" width="9.28515625" style="165" customWidth="1"/>
    <col min="10241" max="10241" width="8.85546875" style="165" customWidth="1"/>
    <col min="10242" max="10242" width="9.5703125" style="165" customWidth="1"/>
    <col min="10243" max="10243" width="9.140625" style="165"/>
    <col min="10244" max="10244" width="10.140625" style="165" customWidth="1"/>
    <col min="10245" max="10245" width="7.7109375" style="165" customWidth="1"/>
    <col min="10246" max="10246" width="8.42578125" style="165" customWidth="1"/>
    <col min="10247" max="10247" width="8.5703125" style="165" customWidth="1"/>
    <col min="10248" max="10248" width="8.42578125" style="165" customWidth="1"/>
    <col min="10249" max="10490" width="9.140625" style="165"/>
    <col min="10491" max="10491" width="4.28515625" style="165" customWidth="1"/>
    <col min="10492" max="10492" width="5.42578125" style="165" customWidth="1"/>
    <col min="10493" max="10493" width="5.5703125" style="165" customWidth="1"/>
    <col min="10494" max="10494" width="29.5703125" style="165" customWidth="1"/>
    <col min="10495" max="10495" width="10" style="165" customWidth="1"/>
    <col min="10496" max="10496" width="9.28515625" style="165" customWidth="1"/>
    <col min="10497" max="10497" width="8.85546875" style="165" customWidth="1"/>
    <col min="10498" max="10498" width="9.5703125" style="165" customWidth="1"/>
    <col min="10499" max="10499" width="9.140625" style="165"/>
    <col min="10500" max="10500" width="10.140625" style="165" customWidth="1"/>
    <col min="10501" max="10501" width="7.7109375" style="165" customWidth="1"/>
    <col min="10502" max="10502" width="8.42578125" style="165" customWidth="1"/>
    <col min="10503" max="10503" width="8.5703125" style="165" customWidth="1"/>
    <col min="10504" max="10504" width="8.42578125" style="165" customWidth="1"/>
    <col min="10505" max="10746" width="9.140625" style="165"/>
    <col min="10747" max="10747" width="4.28515625" style="165" customWidth="1"/>
    <col min="10748" max="10748" width="5.42578125" style="165" customWidth="1"/>
    <col min="10749" max="10749" width="5.5703125" style="165" customWidth="1"/>
    <col min="10750" max="10750" width="29.5703125" style="165" customWidth="1"/>
    <col min="10751" max="10751" width="10" style="165" customWidth="1"/>
    <col min="10752" max="10752" width="9.28515625" style="165" customWidth="1"/>
    <col min="10753" max="10753" width="8.85546875" style="165" customWidth="1"/>
    <col min="10754" max="10754" width="9.5703125" style="165" customWidth="1"/>
    <col min="10755" max="10755" width="9.140625" style="165"/>
    <col min="10756" max="10756" width="10.140625" style="165" customWidth="1"/>
    <col min="10757" max="10757" width="7.7109375" style="165" customWidth="1"/>
    <col min="10758" max="10758" width="8.42578125" style="165" customWidth="1"/>
    <col min="10759" max="10759" width="8.5703125" style="165" customWidth="1"/>
    <col min="10760" max="10760" width="8.42578125" style="165" customWidth="1"/>
    <col min="10761" max="11002" width="9.140625" style="165"/>
    <col min="11003" max="11003" width="4.28515625" style="165" customWidth="1"/>
    <col min="11004" max="11004" width="5.42578125" style="165" customWidth="1"/>
    <col min="11005" max="11005" width="5.5703125" style="165" customWidth="1"/>
    <col min="11006" max="11006" width="29.5703125" style="165" customWidth="1"/>
    <col min="11007" max="11007" width="10" style="165" customWidth="1"/>
    <col min="11008" max="11008" width="9.28515625" style="165" customWidth="1"/>
    <col min="11009" max="11009" width="8.85546875" style="165" customWidth="1"/>
    <col min="11010" max="11010" width="9.5703125" style="165" customWidth="1"/>
    <col min="11011" max="11011" width="9.140625" style="165"/>
    <col min="11012" max="11012" width="10.140625" style="165" customWidth="1"/>
    <col min="11013" max="11013" width="7.7109375" style="165" customWidth="1"/>
    <col min="11014" max="11014" width="8.42578125" style="165" customWidth="1"/>
    <col min="11015" max="11015" width="8.5703125" style="165" customWidth="1"/>
    <col min="11016" max="11016" width="8.42578125" style="165" customWidth="1"/>
    <col min="11017" max="11258" width="9.140625" style="165"/>
    <col min="11259" max="11259" width="4.28515625" style="165" customWidth="1"/>
    <col min="11260" max="11260" width="5.42578125" style="165" customWidth="1"/>
    <col min="11261" max="11261" width="5.5703125" style="165" customWidth="1"/>
    <col min="11262" max="11262" width="29.5703125" style="165" customWidth="1"/>
    <col min="11263" max="11263" width="10" style="165" customWidth="1"/>
    <col min="11264" max="11264" width="9.28515625" style="165" customWidth="1"/>
    <col min="11265" max="11265" width="8.85546875" style="165" customWidth="1"/>
    <col min="11266" max="11266" width="9.5703125" style="165" customWidth="1"/>
    <col min="11267" max="11267" width="9.140625" style="165"/>
    <col min="11268" max="11268" width="10.140625" style="165" customWidth="1"/>
    <col min="11269" max="11269" width="7.7109375" style="165" customWidth="1"/>
    <col min="11270" max="11270" width="8.42578125" style="165" customWidth="1"/>
    <col min="11271" max="11271" width="8.5703125" style="165" customWidth="1"/>
    <col min="11272" max="11272" width="8.42578125" style="165" customWidth="1"/>
    <col min="11273" max="11514" width="9.140625" style="165"/>
    <col min="11515" max="11515" width="4.28515625" style="165" customWidth="1"/>
    <col min="11516" max="11516" width="5.42578125" style="165" customWidth="1"/>
    <col min="11517" max="11517" width="5.5703125" style="165" customWidth="1"/>
    <col min="11518" max="11518" width="29.5703125" style="165" customWidth="1"/>
    <col min="11519" max="11519" width="10" style="165" customWidth="1"/>
    <col min="11520" max="11520" width="9.28515625" style="165" customWidth="1"/>
    <col min="11521" max="11521" width="8.85546875" style="165" customWidth="1"/>
    <col min="11522" max="11522" width="9.5703125" style="165" customWidth="1"/>
    <col min="11523" max="11523" width="9.140625" style="165"/>
    <col min="11524" max="11524" width="10.140625" style="165" customWidth="1"/>
    <col min="11525" max="11525" width="7.7109375" style="165" customWidth="1"/>
    <col min="11526" max="11526" width="8.42578125" style="165" customWidth="1"/>
    <col min="11527" max="11527" width="8.5703125" style="165" customWidth="1"/>
    <col min="11528" max="11528" width="8.42578125" style="165" customWidth="1"/>
    <col min="11529" max="11770" width="9.140625" style="165"/>
    <col min="11771" max="11771" width="4.28515625" style="165" customWidth="1"/>
    <col min="11772" max="11772" width="5.42578125" style="165" customWidth="1"/>
    <col min="11773" max="11773" width="5.5703125" style="165" customWidth="1"/>
    <col min="11774" max="11774" width="29.5703125" style="165" customWidth="1"/>
    <col min="11775" max="11775" width="10" style="165" customWidth="1"/>
    <col min="11776" max="11776" width="9.28515625" style="165" customWidth="1"/>
    <col min="11777" max="11777" width="8.85546875" style="165" customWidth="1"/>
    <col min="11778" max="11778" width="9.5703125" style="165" customWidth="1"/>
    <col min="11779" max="11779" width="9.140625" style="165"/>
    <col min="11780" max="11780" width="10.140625" style="165" customWidth="1"/>
    <col min="11781" max="11781" width="7.7109375" style="165" customWidth="1"/>
    <col min="11782" max="11782" width="8.42578125" style="165" customWidth="1"/>
    <col min="11783" max="11783" width="8.5703125" style="165" customWidth="1"/>
    <col min="11784" max="11784" width="8.42578125" style="165" customWidth="1"/>
    <col min="11785" max="12026" width="9.140625" style="165"/>
    <col min="12027" max="12027" width="4.28515625" style="165" customWidth="1"/>
    <col min="12028" max="12028" width="5.42578125" style="165" customWidth="1"/>
    <col min="12029" max="12029" width="5.5703125" style="165" customWidth="1"/>
    <col min="12030" max="12030" width="29.5703125" style="165" customWidth="1"/>
    <col min="12031" max="12031" width="10" style="165" customWidth="1"/>
    <col min="12032" max="12032" width="9.28515625" style="165" customWidth="1"/>
    <col min="12033" max="12033" width="8.85546875" style="165" customWidth="1"/>
    <col min="12034" max="12034" width="9.5703125" style="165" customWidth="1"/>
    <col min="12035" max="12035" width="9.140625" style="165"/>
    <col min="12036" max="12036" width="10.140625" style="165" customWidth="1"/>
    <col min="12037" max="12037" width="7.7109375" style="165" customWidth="1"/>
    <col min="12038" max="12038" width="8.42578125" style="165" customWidth="1"/>
    <col min="12039" max="12039" width="8.5703125" style="165" customWidth="1"/>
    <col min="12040" max="12040" width="8.42578125" style="165" customWidth="1"/>
    <col min="12041" max="12282" width="9.140625" style="165"/>
    <col min="12283" max="12283" width="4.28515625" style="165" customWidth="1"/>
    <col min="12284" max="12284" width="5.42578125" style="165" customWidth="1"/>
    <col min="12285" max="12285" width="5.5703125" style="165" customWidth="1"/>
    <col min="12286" max="12286" width="29.5703125" style="165" customWidth="1"/>
    <col min="12287" max="12287" width="10" style="165" customWidth="1"/>
    <col min="12288" max="12288" width="9.28515625" style="165" customWidth="1"/>
    <col min="12289" max="12289" width="8.85546875" style="165" customWidth="1"/>
    <col min="12290" max="12290" width="9.5703125" style="165" customWidth="1"/>
    <col min="12291" max="12291" width="9.140625" style="165"/>
    <col min="12292" max="12292" width="10.140625" style="165" customWidth="1"/>
    <col min="12293" max="12293" width="7.7109375" style="165" customWidth="1"/>
    <col min="12294" max="12294" width="8.42578125" style="165" customWidth="1"/>
    <col min="12295" max="12295" width="8.5703125" style="165" customWidth="1"/>
    <col min="12296" max="12296" width="8.42578125" style="165" customWidth="1"/>
    <col min="12297" max="12538" width="9.140625" style="165"/>
    <col min="12539" max="12539" width="4.28515625" style="165" customWidth="1"/>
    <col min="12540" max="12540" width="5.42578125" style="165" customWidth="1"/>
    <col min="12541" max="12541" width="5.5703125" style="165" customWidth="1"/>
    <col min="12542" max="12542" width="29.5703125" style="165" customWidth="1"/>
    <col min="12543" max="12543" width="10" style="165" customWidth="1"/>
    <col min="12544" max="12544" width="9.28515625" style="165" customWidth="1"/>
    <col min="12545" max="12545" width="8.85546875" style="165" customWidth="1"/>
    <col min="12546" max="12546" width="9.5703125" style="165" customWidth="1"/>
    <col min="12547" max="12547" width="9.140625" style="165"/>
    <col min="12548" max="12548" width="10.140625" style="165" customWidth="1"/>
    <col min="12549" max="12549" width="7.7109375" style="165" customWidth="1"/>
    <col min="12550" max="12550" width="8.42578125" style="165" customWidth="1"/>
    <col min="12551" max="12551" width="8.5703125" style="165" customWidth="1"/>
    <col min="12552" max="12552" width="8.42578125" style="165" customWidth="1"/>
    <col min="12553" max="12794" width="9.140625" style="165"/>
    <col min="12795" max="12795" width="4.28515625" style="165" customWidth="1"/>
    <col min="12796" max="12796" width="5.42578125" style="165" customWidth="1"/>
    <col min="12797" max="12797" width="5.5703125" style="165" customWidth="1"/>
    <col min="12798" max="12798" width="29.5703125" style="165" customWidth="1"/>
    <col min="12799" max="12799" width="10" style="165" customWidth="1"/>
    <col min="12800" max="12800" width="9.28515625" style="165" customWidth="1"/>
    <col min="12801" max="12801" width="8.85546875" style="165" customWidth="1"/>
    <col min="12802" max="12802" width="9.5703125" style="165" customWidth="1"/>
    <col min="12803" max="12803" width="9.140625" style="165"/>
    <col min="12804" max="12804" width="10.140625" style="165" customWidth="1"/>
    <col min="12805" max="12805" width="7.7109375" style="165" customWidth="1"/>
    <col min="12806" max="12806" width="8.42578125" style="165" customWidth="1"/>
    <col min="12807" max="12807" width="8.5703125" style="165" customWidth="1"/>
    <col min="12808" max="12808" width="8.42578125" style="165" customWidth="1"/>
    <col min="12809" max="13050" width="9.140625" style="165"/>
    <col min="13051" max="13051" width="4.28515625" style="165" customWidth="1"/>
    <col min="13052" max="13052" width="5.42578125" style="165" customWidth="1"/>
    <col min="13053" max="13053" width="5.5703125" style="165" customWidth="1"/>
    <col min="13054" max="13054" width="29.5703125" style="165" customWidth="1"/>
    <col min="13055" max="13055" width="10" style="165" customWidth="1"/>
    <col min="13056" max="13056" width="9.28515625" style="165" customWidth="1"/>
    <col min="13057" max="13057" width="8.85546875" style="165" customWidth="1"/>
    <col min="13058" max="13058" width="9.5703125" style="165" customWidth="1"/>
    <col min="13059" max="13059" width="9.140625" style="165"/>
    <col min="13060" max="13060" width="10.140625" style="165" customWidth="1"/>
    <col min="13061" max="13061" width="7.7109375" style="165" customWidth="1"/>
    <col min="13062" max="13062" width="8.42578125" style="165" customWidth="1"/>
    <col min="13063" max="13063" width="8.5703125" style="165" customWidth="1"/>
    <col min="13064" max="13064" width="8.42578125" style="165" customWidth="1"/>
    <col min="13065" max="13306" width="9.140625" style="165"/>
    <col min="13307" max="13307" width="4.28515625" style="165" customWidth="1"/>
    <col min="13308" max="13308" width="5.42578125" style="165" customWidth="1"/>
    <col min="13309" max="13309" width="5.5703125" style="165" customWidth="1"/>
    <col min="13310" max="13310" width="29.5703125" style="165" customWidth="1"/>
    <col min="13311" max="13311" width="10" style="165" customWidth="1"/>
    <col min="13312" max="13312" width="9.28515625" style="165" customWidth="1"/>
    <col min="13313" max="13313" width="8.85546875" style="165" customWidth="1"/>
    <col min="13314" max="13314" width="9.5703125" style="165" customWidth="1"/>
    <col min="13315" max="13315" width="9.140625" style="165"/>
    <col min="13316" max="13316" width="10.140625" style="165" customWidth="1"/>
    <col min="13317" max="13317" width="7.7109375" style="165" customWidth="1"/>
    <col min="13318" max="13318" width="8.42578125" style="165" customWidth="1"/>
    <col min="13319" max="13319" width="8.5703125" style="165" customWidth="1"/>
    <col min="13320" max="13320" width="8.42578125" style="165" customWidth="1"/>
    <col min="13321" max="13562" width="9.140625" style="165"/>
    <col min="13563" max="13563" width="4.28515625" style="165" customWidth="1"/>
    <col min="13564" max="13564" width="5.42578125" style="165" customWidth="1"/>
    <col min="13565" max="13565" width="5.5703125" style="165" customWidth="1"/>
    <col min="13566" max="13566" width="29.5703125" style="165" customWidth="1"/>
    <col min="13567" max="13567" width="10" style="165" customWidth="1"/>
    <col min="13568" max="13568" width="9.28515625" style="165" customWidth="1"/>
    <col min="13569" max="13569" width="8.85546875" style="165" customWidth="1"/>
    <col min="13570" max="13570" width="9.5703125" style="165" customWidth="1"/>
    <col min="13571" max="13571" width="9.140625" style="165"/>
    <col min="13572" max="13572" width="10.140625" style="165" customWidth="1"/>
    <col min="13573" max="13573" width="7.7109375" style="165" customWidth="1"/>
    <col min="13574" max="13574" width="8.42578125" style="165" customWidth="1"/>
    <col min="13575" max="13575" width="8.5703125" style="165" customWidth="1"/>
    <col min="13576" max="13576" width="8.42578125" style="165" customWidth="1"/>
    <col min="13577" max="13818" width="9.140625" style="165"/>
    <col min="13819" max="13819" width="4.28515625" style="165" customWidth="1"/>
    <col min="13820" max="13820" width="5.42578125" style="165" customWidth="1"/>
    <col min="13821" max="13821" width="5.5703125" style="165" customWidth="1"/>
    <col min="13822" max="13822" width="29.5703125" style="165" customWidth="1"/>
    <col min="13823" max="13823" width="10" style="165" customWidth="1"/>
    <col min="13824" max="13824" width="9.28515625" style="165" customWidth="1"/>
    <col min="13825" max="13825" width="8.85546875" style="165" customWidth="1"/>
    <col min="13826" max="13826" width="9.5703125" style="165" customWidth="1"/>
    <col min="13827" max="13827" width="9.140625" style="165"/>
    <col min="13828" max="13828" width="10.140625" style="165" customWidth="1"/>
    <col min="13829" max="13829" width="7.7109375" style="165" customWidth="1"/>
    <col min="13830" max="13830" width="8.42578125" style="165" customWidth="1"/>
    <col min="13831" max="13831" width="8.5703125" style="165" customWidth="1"/>
    <col min="13832" max="13832" width="8.42578125" style="165" customWidth="1"/>
    <col min="13833" max="14074" width="9.140625" style="165"/>
    <col min="14075" max="14075" width="4.28515625" style="165" customWidth="1"/>
    <col min="14076" max="14076" width="5.42578125" style="165" customWidth="1"/>
    <col min="14077" max="14077" width="5.5703125" style="165" customWidth="1"/>
    <col min="14078" max="14078" width="29.5703125" style="165" customWidth="1"/>
    <col min="14079" max="14079" width="10" style="165" customWidth="1"/>
    <col min="14080" max="14080" width="9.28515625" style="165" customWidth="1"/>
    <col min="14081" max="14081" width="8.85546875" style="165" customWidth="1"/>
    <col min="14082" max="14082" width="9.5703125" style="165" customWidth="1"/>
    <col min="14083" max="14083" width="9.140625" style="165"/>
    <col min="14084" max="14084" width="10.140625" style="165" customWidth="1"/>
    <col min="14085" max="14085" width="7.7109375" style="165" customWidth="1"/>
    <col min="14086" max="14086" width="8.42578125" style="165" customWidth="1"/>
    <col min="14087" max="14087" width="8.5703125" style="165" customWidth="1"/>
    <col min="14088" max="14088" width="8.42578125" style="165" customWidth="1"/>
    <col min="14089" max="14330" width="9.140625" style="165"/>
    <col min="14331" max="14331" width="4.28515625" style="165" customWidth="1"/>
    <col min="14332" max="14332" width="5.42578125" style="165" customWidth="1"/>
    <col min="14333" max="14333" width="5.5703125" style="165" customWidth="1"/>
    <col min="14334" max="14334" width="29.5703125" style="165" customWidth="1"/>
    <col min="14335" max="14335" width="10" style="165" customWidth="1"/>
    <col min="14336" max="14336" width="9.28515625" style="165" customWidth="1"/>
    <col min="14337" max="14337" width="8.85546875" style="165" customWidth="1"/>
    <col min="14338" max="14338" width="9.5703125" style="165" customWidth="1"/>
    <col min="14339" max="14339" width="9.140625" style="165"/>
    <col min="14340" max="14340" width="10.140625" style="165" customWidth="1"/>
    <col min="14341" max="14341" width="7.7109375" style="165" customWidth="1"/>
    <col min="14342" max="14342" width="8.42578125" style="165" customWidth="1"/>
    <col min="14343" max="14343" width="8.5703125" style="165" customWidth="1"/>
    <col min="14344" max="14344" width="8.42578125" style="165" customWidth="1"/>
    <col min="14345" max="14586" width="9.140625" style="165"/>
    <col min="14587" max="14587" width="4.28515625" style="165" customWidth="1"/>
    <col min="14588" max="14588" width="5.42578125" style="165" customWidth="1"/>
    <col min="14589" max="14589" width="5.5703125" style="165" customWidth="1"/>
    <col min="14590" max="14590" width="29.5703125" style="165" customWidth="1"/>
    <col min="14591" max="14591" width="10" style="165" customWidth="1"/>
    <col min="14592" max="14592" width="9.28515625" style="165" customWidth="1"/>
    <col min="14593" max="14593" width="8.85546875" style="165" customWidth="1"/>
    <col min="14594" max="14594" width="9.5703125" style="165" customWidth="1"/>
    <col min="14595" max="14595" width="9.140625" style="165"/>
    <col min="14596" max="14596" width="10.140625" style="165" customWidth="1"/>
    <col min="14597" max="14597" width="7.7109375" style="165" customWidth="1"/>
    <col min="14598" max="14598" width="8.42578125" style="165" customWidth="1"/>
    <col min="14599" max="14599" width="8.5703125" style="165" customWidth="1"/>
    <col min="14600" max="14600" width="8.42578125" style="165" customWidth="1"/>
    <col min="14601" max="14842" width="9.140625" style="165"/>
    <col min="14843" max="14843" width="4.28515625" style="165" customWidth="1"/>
    <col min="14844" max="14844" width="5.42578125" style="165" customWidth="1"/>
    <col min="14845" max="14845" width="5.5703125" style="165" customWidth="1"/>
    <col min="14846" max="14846" width="29.5703125" style="165" customWidth="1"/>
    <col min="14847" max="14847" width="10" style="165" customWidth="1"/>
    <col min="14848" max="14848" width="9.28515625" style="165" customWidth="1"/>
    <col min="14849" max="14849" width="8.85546875" style="165" customWidth="1"/>
    <col min="14850" max="14850" width="9.5703125" style="165" customWidth="1"/>
    <col min="14851" max="14851" width="9.140625" style="165"/>
    <col min="14852" max="14852" width="10.140625" style="165" customWidth="1"/>
    <col min="14853" max="14853" width="7.7109375" style="165" customWidth="1"/>
    <col min="14854" max="14854" width="8.42578125" style="165" customWidth="1"/>
    <col min="14855" max="14855" width="8.5703125" style="165" customWidth="1"/>
    <col min="14856" max="14856" width="8.42578125" style="165" customWidth="1"/>
    <col min="14857" max="15098" width="9.140625" style="165"/>
    <col min="15099" max="15099" width="4.28515625" style="165" customWidth="1"/>
    <col min="15100" max="15100" width="5.42578125" style="165" customWidth="1"/>
    <col min="15101" max="15101" width="5.5703125" style="165" customWidth="1"/>
    <col min="15102" max="15102" width="29.5703125" style="165" customWidth="1"/>
    <col min="15103" max="15103" width="10" style="165" customWidth="1"/>
    <col min="15104" max="15104" width="9.28515625" style="165" customWidth="1"/>
    <col min="15105" max="15105" width="8.85546875" style="165" customWidth="1"/>
    <col min="15106" max="15106" width="9.5703125" style="165" customWidth="1"/>
    <col min="15107" max="15107" width="9.140625" style="165"/>
    <col min="15108" max="15108" width="10.140625" style="165" customWidth="1"/>
    <col min="15109" max="15109" width="7.7109375" style="165" customWidth="1"/>
    <col min="15110" max="15110" width="8.42578125" style="165" customWidth="1"/>
    <col min="15111" max="15111" width="8.5703125" style="165" customWidth="1"/>
    <col min="15112" max="15112" width="8.42578125" style="165" customWidth="1"/>
    <col min="15113" max="15354" width="9.140625" style="165"/>
    <col min="15355" max="15355" width="4.28515625" style="165" customWidth="1"/>
    <col min="15356" max="15356" width="5.42578125" style="165" customWidth="1"/>
    <col min="15357" max="15357" width="5.5703125" style="165" customWidth="1"/>
    <col min="15358" max="15358" width="29.5703125" style="165" customWidth="1"/>
    <col min="15359" max="15359" width="10" style="165" customWidth="1"/>
    <col min="15360" max="15360" width="9.28515625" style="165" customWidth="1"/>
    <col min="15361" max="15361" width="8.85546875" style="165" customWidth="1"/>
    <col min="15362" max="15362" width="9.5703125" style="165" customWidth="1"/>
    <col min="15363" max="15363" width="9.140625" style="165"/>
    <col min="15364" max="15364" width="10.140625" style="165" customWidth="1"/>
    <col min="15365" max="15365" width="7.7109375" style="165" customWidth="1"/>
    <col min="15366" max="15366" width="8.42578125" style="165" customWidth="1"/>
    <col min="15367" max="15367" width="8.5703125" style="165" customWidth="1"/>
    <col min="15368" max="15368" width="8.42578125" style="165" customWidth="1"/>
    <col min="15369" max="15610" width="9.140625" style="165"/>
    <col min="15611" max="15611" width="4.28515625" style="165" customWidth="1"/>
    <col min="15612" max="15612" width="5.42578125" style="165" customWidth="1"/>
    <col min="15613" max="15613" width="5.5703125" style="165" customWidth="1"/>
    <col min="15614" max="15614" width="29.5703125" style="165" customWidth="1"/>
    <col min="15615" max="15615" width="10" style="165" customWidth="1"/>
    <col min="15616" max="15616" width="9.28515625" style="165" customWidth="1"/>
    <col min="15617" max="15617" width="8.85546875" style="165" customWidth="1"/>
    <col min="15618" max="15618" width="9.5703125" style="165" customWidth="1"/>
    <col min="15619" max="15619" width="9.140625" style="165"/>
    <col min="15620" max="15620" width="10.140625" style="165" customWidth="1"/>
    <col min="15621" max="15621" width="7.7109375" style="165" customWidth="1"/>
    <col min="15622" max="15622" width="8.42578125" style="165" customWidth="1"/>
    <col min="15623" max="15623" width="8.5703125" style="165" customWidth="1"/>
    <col min="15624" max="15624" width="8.42578125" style="165" customWidth="1"/>
    <col min="15625" max="15866" width="9.140625" style="165"/>
    <col min="15867" max="15867" width="4.28515625" style="165" customWidth="1"/>
    <col min="15868" max="15868" width="5.42578125" style="165" customWidth="1"/>
    <col min="15869" max="15869" width="5.5703125" style="165" customWidth="1"/>
    <col min="15870" max="15870" width="29.5703125" style="165" customWidth="1"/>
    <col min="15871" max="15871" width="10" style="165" customWidth="1"/>
    <col min="15872" max="15872" width="9.28515625" style="165" customWidth="1"/>
    <col min="15873" max="15873" width="8.85546875" style="165" customWidth="1"/>
    <col min="15874" max="15874" width="9.5703125" style="165" customWidth="1"/>
    <col min="15875" max="15875" width="9.140625" style="165"/>
    <col min="15876" max="15876" width="10.140625" style="165" customWidth="1"/>
    <col min="15877" max="15877" width="7.7109375" style="165" customWidth="1"/>
    <col min="15878" max="15878" width="8.42578125" style="165" customWidth="1"/>
    <col min="15879" max="15879" width="8.5703125" style="165" customWidth="1"/>
    <col min="15880" max="15880" width="8.42578125" style="165" customWidth="1"/>
    <col min="15881" max="16122" width="9.140625" style="165"/>
    <col min="16123" max="16123" width="4.28515625" style="165" customWidth="1"/>
    <col min="16124" max="16124" width="5.42578125" style="165" customWidth="1"/>
    <col min="16125" max="16125" width="5.5703125" style="165" customWidth="1"/>
    <col min="16126" max="16126" width="29.5703125" style="165" customWidth="1"/>
    <col min="16127" max="16127" width="10" style="165" customWidth="1"/>
    <col min="16128" max="16128" width="9.28515625" style="165" customWidth="1"/>
    <col min="16129" max="16129" width="8.85546875" style="165" customWidth="1"/>
    <col min="16130" max="16130" width="9.5703125" style="165" customWidth="1"/>
    <col min="16131" max="16131" width="9.140625" style="165"/>
    <col min="16132" max="16132" width="10.140625" style="165" customWidth="1"/>
    <col min="16133" max="16133" width="7.7109375" style="165" customWidth="1"/>
    <col min="16134" max="16134" width="8.42578125" style="165" customWidth="1"/>
    <col min="16135" max="16135" width="8.5703125" style="165" customWidth="1"/>
    <col min="16136" max="16136" width="8.42578125" style="165" customWidth="1"/>
    <col min="16137" max="16384" width="9.140625" style="165"/>
  </cols>
  <sheetData>
    <row r="2" spans="1:12" ht="13.5" thickBot="1" x14ac:dyDescent="0.25"/>
    <row r="3" spans="1:12" s="167" customFormat="1" ht="18.75" thickBot="1" x14ac:dyDescent="0.3">
      <c r="B3" s="168"/>
      <c r="C3" s="169"/>
      <c r="D3" s="170" t="s">
        <v>72</v>
      </c>
      <c r="E3" s="171" t="s">
        <v>73</v>
      </c>
      <c r="F3" s="172" t="s">
        <v>74</v>
      </c>
      <c r="G3" s="173" t="s">
        <v>75</v>
      </c>
      <c r="H3" s="174" t="s">
        <v>76</v>
      </c>
    </row>
    <row r="4" spans="1:12" ht="13.5" thickBot="1" x14ac:dyDescent="0.25">
      <c r="B4" s="175"/>
      <c r="C4" s="176"/>
      <c r="D4" s="177" t="s">
        <v>77</v>
      </c>
      <c r="E4" s="178">
        <f>SUM(E5:E7)</f>
        <v>12599</v>
      </c>
      <c r="F4" s="178">
        <f>SUM(F5:F7)</f>
        <v>12599</v>
      </c>
      <c r="G4" s="178">
        <f>SUM(G5:G7)</f>
        <v>4698</v>
      </c>
      <c r="H4" s="179">
        <f t="shared" ref="H4:H11" si="0">IF(F4=0,0,G4/F4)</f>
        <v>0.37288673704262243</v>
      </c>
    </row>
    <row r="5" spans="1:12" x14ac:dyDescent="0.2">
      <c r="A5" s="165">
        <f>A4+1</f>
        <v>1</v>
      </c>
      <c r="B5" s="180" t="s">
        <v>78</v>
      </c>
      <c r="C5" s="181"/>
      <c r="D5" s="182" t="s">
        <v>79</v>
      </c>
      <c r="E5" s="183">
        <f>SUM(E32+E146+E164+E277+E373)</f>
        <v>4690</v>
      </c>
      <c r="F5" s="183">
        <f>SUM(F32+F146+F164+F277+F373)</f>
        <v>4690</v>
      </c>
      <c r="G5" s="183">
        <f>SUM(G32+G146+G164+G277+G373)</f>
        <v>1746</v>
      </c>
      <c r="H5" s="184">
        <f t="shared" si="0"/>
        <v>0.37228144989339018</v>
      </c>
    </row>
    <row r="6" spans="1:12" x14ac:dyDescent="0.2">
      <c r="A6" s="165">
        <f>A5+1</f>
        <v>2</v>
      </c>
      <c r="B6" s="185" t="s">
        <v>80</v>
      </c>
      <c r="C6" s="186"/>
      <c r="D6" s="187" t="s">
        <v>81</v>
      </c>
      <c r="E6" s="188">
        <f>SUM(E41+E155+E182+E215+E306+E356+E384+E474+E543)</f>
        <v>7909</v>
      </c>
      <c r="F6" s="188">
        <f>SUM(F41+F155+F182+F215+F306+F356+F384+F474+F543)</f>
        <v>7909</v>
      </c>
      <c r="G6" s="188">
        <f>SUM(G41+G155+G182+G215+G306+G356+G384+G474+G543)</f>
        <v>2952</v>
      </c>
      <c r="H6" s="184">
        <f t="shared" si="0"/>
        <v>0.3732456694904539</v>
      </c>
    </row>
    <row r="7" spans="1:12" ht="13.5" thickBot="1" x14ac:dyDescent="0.25">
      <c r="A7" s="165">
        <f t="shared" ref="A7:A16" si="1">A6+1</f>
        <v>3</v>
      </c>
      <c r="B7" s="185" t="s">
        <v>82</v>
      </c>
      <c r="C7" s="189"/>
      <c r="D7" s="187" t="s">
        <v>83</v>
      </c>
      <c r="E7" s="190">
        <f t="shared" ref="E7" si="2">SUM(E50)</f>
        <v>0</v>
      </c>
      <c r="F7" s="190">
        <f>SUM(F50)</f>
        <v>0</v>
      </c>
      <c r="G7" s="190">
        <f t="shared" ref="G7" si="3">SUM(G50)</f>
        <v>0</v>
      </c>
      <c r="H7" s="184">
        <f t="shared" si="0"/>
        <v>0</v>
      </c>
    </row>
    <row r="8" spans="1:12" ht="13.5" thickBot="1" x14ac:dyDescent="0.25">
      <c r="A8" s="165">
        <f t="shared" si="1"/>
        <v>4</v>
      </c>
      <c r="B8" s="175"/>
      <c r="C8" s="191"/>
      <c r="D8" s="192" t="s">
        <v>84</v>
      </c>
      <c r="E8" s="178">
        <f t="shared" ref="E8" si="4">SUM(E9:E11)</f>
        <v>106081</v>
      </c>
      <c r="F8" s="178">
        <f t="shared" ref="F8:G8" si="5">SUM(F9:F11)</f>
        <v>111063</v>
      </c>
      <c r="G8" s="178">
        <f t="shared" si="5"/>
        <v>21629</v>
      </c>
      <c r="H8" s="179">
        <f t="shared" si="0"/>
        <v>0.19474532472560618</v>
      </c>
    </row>
    <row r="9" spans="1:12" x14ac:dyDescent="0.2">
      <c r="A9" s="165">
        <f t="shared" si="1"/>
        <v>5</v>
      </c>
      <c r="B9" s="180" t="s">
        <v>85</v>
      </c>
      <c r="C9" s="193"/>
      <c r="D9" s="182" t="s">
        <v>86</v>
      </c>
      <c r="E9" s="194">
        <f>SUM(E104+E225+E242+E247+E312+E318+E331+E341+E363+E391+E410+E418+E426+E442+E451+E481+E509+E533)</f>
        <v>102079</v>
      </c>
      <c r="F9" s="194">
        <f>SUM(F104+F225+F242+F247+F312+F318+F331+F341+F363+F391+F410+F418+F426+F442+F451+F481+F509+F533)</f>
        <v>102779</v>
      </c>
      <c r="G9" s="194">
        <f>SUM(G104+G225+G242+G247+G312+G318+G331+G341+G363+G391+G410+G418+G426+G442+G451+G481+G509+G533)</f>
        <v>19201</v>
      </c>
      <c r="H9" s="184">
        <f t="shared" si="0"/>
        <v>0.18681831891728856</v>
      </c>
    </row>
    <row r="10" spans="1:12" x14ac:dyDescent="0.2">
      <c r="A10" s="165">
        <f t="shared" si="1"/>
        <v>6</v>
      </c>
      <c r="B10" s="185" t="s">
        <v>87</v>
      </c>
      <c r="C10" s="186"/>
      <c r="D10" s="187" t="s">
        <v>88</v>
      </c>
      <c r="E10" s="195">
        <f>SUM(E95+E268+E488+E523)</f>
        <v>2350</v>
      </c>
      <c r="F10" s="195">
        <f>SUM(F95+F268+F488+F523)</f>
        <v>6632</v>
      </c>
      <c r="G10" s="195">
        <f>SUM(G95+G268+G488+G523)</f>
        <v>2000</v>
      </c>
      <c r="H10" s="184">
        <f t="shared" si="0"/>
        <v>0.30156815440289503</v>
      </c>
      <c r="L10" s="196"/>
    </row>
    <row r="11" spans="1:12" ht="13.5" thickBot="1" x14ac:dyDescent="0.25">
      <c r="A11" s="165">
        <f t="shared" si="1"/>
        <v>7</v>
      </c>
      <c r="B11" s="197" t="s">
        <v>89</v>
      </c>
      <c r="C11" s="198"/>
      <c r="D11" s="199" t="s">
        <v>90</v>
      </c>
      <c r="E11" s="200">
        <f>SUM(E126+E134)</f>
        <v>1652</v>
      </c>
      <c r="F11" s="200">
        <f>SUM(F126+F134)</f>
        <v>1652</v>
      </c>
      <c r="G11" s="200">
        <f>SUM(G126+G134)</f>
        <v>428</v>
      </c>
      <c r="H11" s="201">
        <f t="shared" si="0"/>
        <v>0.25907990314769974</v>
      </c>
    </row>
    <row r="12" spans="1:12" ht="13.5" thickBot="1" x14ac:dyDescent="0.25">
      <c r="A12" s="165">
        <f t="shared" si="1"/>
        <v>8</v>
      </c>
      <c r="B12" s="175"/>
      <c r="C12" s="191"/>
      <c r="D12" s="202" t="s">
        <v>91</v>
      </c>
      <c r="E12" s="178">
        <f>E4-E8</f>
        <v>-93482</v>
      </c>
      <c r="F12" s="178">
        <f>F4-F8</f>
        <v>-98464</v>
      </c>
      <c r="G12" s="178">
        <f>G4-G8</f>
        <v>-16931</v>
      </c>
      <c r="H12" s="203">
        <f>IF(F12=0,0,G12/F12)</f>
        <v>0.17195116997075074</v>
      </c>
    </row>
    <row r="13" spans="1:12" ht="13.5" thickBot="1" x14ac:dyDescent="0.25">
      <c r="A13" s="165">
        <f t="shared" si="1"/>
        <v>9</v>
      </c>
      <c r="B13" s="175"/>
      <c r="C13" s="204"/>
      <c r="D13" s="205" t="s">
        <v>92</v>
      </c>
      <c r="E13" s="178">
        <f>E14+E15</f>
        <v>93482</v>
      </c>
      <c r="F13" s="178">
        <f>F14+F15</f>
        <v>98464</v>
      </c>
      <c r="G13" s="178">
        <f>G14+G15</f>
        <v>22046</v>
      </c>
      <c r="H13" s="203">
        <f t="shared" ref="H13:H15" si="6">IF(F13=0,0,G13/F13)</f>
        <v>0.22389909002274944</v>
      </c>
    </row>
    <row r="14" spans="1:12" x14ac:dyDescent="0.2">
      <c r="A14" s="165">
        <f t="shared" si="1"/>
        <v>10</v>
      </c>
      <c r="B14" s="206" t="s">
        <v>93</v>
      </c>
      <c r="C14" s="207"/>
      <c r="D14" s="187" t="s">
        <v>94</v>
      </c>
      <c r="E14" s="208">
        <f>SUM(-E72)</f>
        <v>-1652</v>
      </c>
      <c r="F14" s="208">
        <f>SUM(-F72)</f>
        <v>-1652</v>
      </c>
      <c r="G14" s="208">
        <f>SUM(-G72)</f>
        <v>0</v>
      </c>
      <c r="H14" s="209">
        <f t="shared" si="6"/>
        <v>0</v>
      </c>
    </row>
    <row r="15" spans="1:12" ht="13.5" thickBot="1" x14ac:dyDescent="0.25">
      <c r="A15" s="165">
        <f t="shared" si="1"/>
        <v>11</v>
      </c>
      <c r="B15" s="210" t="s">
        <v>95</v>
      </c>
      <c r="C15" s="189"/>
      <c r="D15" s="199" t="s">
        <v>96</v>
      </c>
      <c r="E15" s="188">
        <f t="shared" ref="E15" si="7">SUM(E68)</f>
        <v>95134</v>
      </c>
      <c r="F15" s="188">
        <f>SUM(F68)</f>
        <v>100116</v>
      </c>
      <c r="G15" s="188">
        <f t="shared" ref="G15" si="8">SUM(G68)</f>
        <v>22046</v>
      </c>
      <c r="H15" s="184">
        <f t="shared" si="6"/>
        <v>0.22020456270725958</v>
      </c>
    </row>
    <row r="16" spans="1:12" ht="13.5" thickBot="1" x14ac:dyDescent="0.25">
      <c r="A16" s="165">
        <f t="shared" si="1"/>
        <v>12</v>
      </c>
      <c r="B16" s="211"/>
      <c r="C16" s="212"/>
      <c r="D16" s="213" t="s">
        <v>97</v>
      </c>
      <c r="E16" s="178">
        <f>SUM(E13+E12)</f>
        <v>0</v>
      </c>
      <c r="F16" s="178">
        <f>SUM(F13+F12)</f>
        <v>0</v>
      </c>
      <c r="G16" s="178">
        <f>SUM(G13+G12)</f>
        <v>5115</v>
      </c>
      <c r="H16" s="179">
        <f>IF(F16=0,0,G16/F16)</f>
        <v>0</v>
      </c>
    </row>
    <row r="17" spans="1:12" x14ac:dyDescent="0.2">
      <c r="B17" s="193"/>
      <c r="C17" s="193"/>
      <c r="D17" s="214"/>
      <c r="E17" s="215"/>
      <c r="F17" s="216"/>
      <c r="G17" s="216"/>
      <c r="H17" s="216"/>
    </row>
    <row r="18" spans="1:12" ht="15" x14ac:dyDescent="0.25">
      <c r="B18" s="217" t="s">
        <v>98</v>
      </c>
      <c r="C18" s="218"/>
      <c r="D18" s="217"/>
      <c r="E18" s="219"/>
      <c r="F18" s="219"/>
      <c r="G18" s="220"/>
      <c r="H18" s="220"/>
    </row>
    <row r="19" spans="1:12" ht="13.5" thickBot="1" x14ac:dyDescent="0.25">
      <c r="B19" s="221"/>
      <c r="C19" s="222"/>
      <c r="D19" s="221"/>
      <c r="E19" s="219"/>
      <c r="F19" s="219"/>
      <c r="G19" s="220"/>
      <c r="H19" s="220"/>
    </row>
    <row r="20" spans="1:12" ht="13.5" thickBot="1" x14ac:dyDescent="0.25">
      <c r="B20" s="223"/>
      <c r="C20" s="224"/>
      <c r="D20" s="224"/>
      <c r="E20" s="225"/>
      <c r="F20" s="225"/>
      <c r="G20" s="226"/>
      <c r="H20" s="227"/>
    </row>
    <row r="21" spans="1:12" ht="13.5" thickBot="1" x14ac:dyDescent="0.25">
      <c r="B21" s="228"/>
      <c r="C21" s="177" t="s">
        <v>99</v>
      </c>
      <c r="D21" s="177"/>
      <c r="E21" s="229"/>
      <c r="F21" s="229"/>
      <c r="G21" s="230"/>
      <c r="H21" s="231"/>
      <c r="J21" s="232"/>
      <c r="K21" s="232"/>
      <c r="L21" s="232"/>
    </row>
    <row r="22" spans="1:12" x14ac:dyDescent="0.2">
      <c r="B22" s="228"/>
      <c r="C22" s="233" t="s">
        <v>100</v>
      </c>
      <c r="D22" s="233"/>
      <c r="E22" s="234" t="s">
        <v>101</v>
      </c>
      <c r="F22" s="229"/>
      <c r="G22" s="230"/>
      <c r="H22" s="231"/>
      <c r="J22" s="232"/>
      <c r="K22" s="232"/>
      <c r="L22" s="232"/>
    </row>
    <row r="23" spans="1:12" ht="13.5" thickBot="1" x14ac:dyDescent="0.25">
      <c r="B23" s="228"/>
      <c r="C23" s="235"/>
      <c r="D23" s="235"/>
      <c r="E23" s="229"/>
      <c r="F23" s="229"/>
      <c r="G23" s="230"/>
      <c r="H23" s="231"/>
      <c r="J23" s="232"/>
      <c r="K23" s="232"/>
      <c r="L23" s="232"/>
    </row>
    <row r="24" spans="1:12" s="167" customFormat="1" ht="15" customHeight="1" thickBot="1" x14ac:dyDescent="0.3">
      <c r="B24" s="236" t="s">
        <v>102</v>
      </c>
      <c r="C24" s="237" t="s">
        <v>103</v>
      </c>
      <c r="D24" s="170" t="s">
        <v>72</v>
      </c>
      <c r="E24" s="238" t="s">
        <v>73</v>
      </c>
      <c r="F24" s="172" t="s">
        <v>74</v>
      </c>
      <c r="G24" s="239" t="s">
        <v>75</v>
      </c>
      <c r="H24" s="174" t="s">
        <v>76</v>
      </c>
    </row>
    <row r="25" spans="1:12" x14ac:dyDescent="0.2">
      <c r="A25" s="165">
        <f>A16+1</f>
        <v>13</v>
      </c>
      <c r="B25" s="240">
        <v>1341</v>
      </c>
      <c r="C25" s="241"/>
      <c r="D25" s="242" t="s">
        <v>10</v>
      </c>
      <c r="E25" s="243">
        <v>1000</v>
      </c>
      <c r="F25" s="243">
        <v>1000</v>
      </c>
      <c r="G25" s="243">
        <v>159</v>
      </c>
      <c r="H25" s="209">
        <f t="shared" ref="H25:H32" si="9">IF(F25=0,0,G25/F25)</f>
        <v>0.159</v>
      </c>
      <c r="J25" s="232"/>
      <c r="K25" s="232"/>
      <c r="L25" s="232"/>
    </row>
    <row r="26" spans="1:12" x14ac:dyDescent="0.2">
      <c r="A26" s="165">
        <f t="shared" ref="A26:A32" si="10">A25+1</f>
        <v>14</v>
      </c>
      <c r="B26" s="244">
        <v>1343</v>
      </c>
      <c r="C26" s="245"/>
      <c r="D26" s="246" t="s">
        <v>104</v>
      </c>
      <c r="E26" s="247">
        <v>1250</v>
      </c>
      <c r="F26" s="247">
        <v>1250</v>
      </c>
      <c r="G26" s="247">
        <v>740</v>
      </c>
      <c r="H26" s="184">
        <f t="shared" si="9"/>
        <v>0.59199999999999997</v>
      </c>
      <c r="J26" s="232"/>
      <c r="K26" s="232"/>
      <c r="L26" s="232"/>
    </row>
    <row r="27" spans="1:12" x14ac:dyDescent="0.2">
      <c r="A27" s="165">
        <f t="shared" si="10"/>
        <v>15</v>
      </c>
      <c r="B27" s="244">
        <v>1345</v>
      </c>
      <c r="C27" s="245"/>
      <c r="D27" s="246" t="s">
        <v>105</v>
      </c>
      <c r="E27" s="247">
        <v>1100</v>
      </c>
      <c r="F27" s="247">
        <v>1100</v>
      </c>
      <c r="G27" s="247">
        <v>416</v>
      </c>
      <c r="H27" s="184">
        <f t="shared" si="9"/>
        <v>0.37818181818181817</v>
      </c>
      <c r="J27" s="232"/>
      <c r="K27" s="232"/>
      <c r="L27" s="232"/>
    </row>
    <row r="28" spans="1:12" x14ac:dyDescent="0.2">
      <c r="A28" s="165">
        <f t="shared" si="10"/>
        <v>16</v>
      </c>
      <c r="B28" s="244">
        <v>1347</v>
      </c>
      <c r="C28" s="245"/>
      <c r="D28" s="246" t="s">
        <v>106</v>
      </c>
      <c r="E28" s="247">
        <v>0</v>
      </c>
      <c r="F28" s="247">
        <v>0</v>
      </c>
      <c r="G28" s="247">
        <v>0</v>
      </c>
      <c r="H28" s="184">
        <f t="shared" si="9"/>
        <v>0</v>
      </c>
      <c r="J28" s="232"/>
      <c r="K28" s="232"/>
      <c r="L28" s="232"/>
    </row>
    <row r="29" spans="1:12" x14ac:dyDescent="0.2">
      <c r="A29" s="165">
        <f t="shared" si="10"/>
        <v>17</v>
      </c>
      <c r="B29" s="244">
        <v>1349</v>
      </c>
      <c r="C29" s="245"/>
      <c r="D29" s="246" t="s">
        <v>13</v>
      </c>
      <c r="E29" s="247">
        <v>0</v>
      </c>
      <c r="F29" s="247">
        <v>0</v>
      </c>
      <c r="G29" s="247">
        <v>0</v>
      </c>
      <c r="H29" s="184">
        <f t="shared" si="9"/>
        <v>0</v>
      </c>
      <c r="J29" s="232"/>
      <c r="K29" s="232"/>
      <c r="L29" s="232"/>
    </row>
    <row r="30" spans="1:12" x14ac:dyDescent="0.2">
      <c r="A30" s="165">
        <f t="shared" si="10"/>
        <v>18</v>
      </c>
      <c r="B30" s="244">
        <v>1351</v>
      </c>
      <c r="C30" s="245"/>
      <c r="D30" s="248" t="s">
        <v>107</v>
      </c>
      <c r="E30" s="247">
        <v>0</v>
      </c>
      <c r="F30" s="247">
        <v>0</v>
      </c>
      <c r="G30" s="247">
        <v>0</v>
      </c>
      <c r="H30" s="184">
        <f t="shared" si="9"/>
        <v>0</v>
      </c>
      <c r="J30" s="232"/>
      <c r="K30" s="232"/>
      <c r="L30" s="232"/>
    </row>
    <row r="31" spans="1:12" ht="13.5" thickBot="1" x14ac:dyDescent="0.25">
      <c r="A31" s="165">
        <f t="shared" si="10"/>
        <v>19</v>
      </c>
      <c r="B31" s="249">
        <v>1361</v>
      </c>
      <c r="C31" s="250"/>
      <c r="D31" s="251" t="s">
        <v>108</v>
      </c>
      <c r="E31" s="252">
        <v>90</v>
      </c>
      <c r="F31" s="252">
        <v>90</v>
      </c>
      <c r="G31" s="252">
        <v>11</v>
      </c>
      <c r="H31" s="201">
        <f t="shared" si="9"/>
        <v>0.12222222222222222</v>
      </c>
      <c r="J31" s="232"/>
      <c r="K31" s="232"/>
      <c r="L31" s="232"/>
    </row>
    <row r="32" spans="1:12" ht="13.5" thickBot="1" x14ac:dyDescent="0.25">
      <c r="A32" s="165">
        <f t="shared" si="10"/>
        <v>20</v>
      </c>
      <c r="B32" s="253"/>
      <c r="C32" s="237"/>
      <c r="D32" s="254" t="s">
        <v>109</v>
      </c>
      <c r="E32" s="255">
        <f>SUM(E25:E31)</f>
        <v>3440</v>
      </c>
      <c r="F32" s="255">
        <f>SUM(F25:F31)</f>
        <v>3440</v>
      </c>
      <c r="G32" s="255">
        <f>SUM(G25:G31)</f>
        <v>1326</v>
      </c>
      <c r="H32" s="203">
        <f t="shared" si="9"/>
        <v>0.38546511627906976</v>
      </c>
      <c r="J32" s="232"/>
      <c r="K32" s="232"/>
      <c r="L32" s="232"/>
    </row>
    <row r="33" spans="1:12" x14ac:dyDescent="0.2">
      <c r="B33" s="223"/>
      <c r="C33" s="224"/>
      <c r="D33" s="224"/>
      <c r="E33" s="225"/>
      <c r="F33" s="225"/>
      <c r="G33" s="226"/>
      <c r="H33" s="227"/>
      <c r="J33" s="232"/>
      <c r="K33" s="232"/>
      <c r="L33" s="232"/>
    </row>
    <row r="34" spans="1:12" x14ac:dyDescent="0.2">
      <c r="B34" s="228"/>
      <c r="C34" s="233" t="s">
        <v>110</v>
      </c>
      <c r="D34" s="233"/>
      <c r="E34" s="234" t="s">
        <v>111</v>
      </c>
      <c r="F34" s="229"/>
      <c r="G34" s="230"/>
      <c r="H34" s="231"/>
      <c r="J34" s="232"/>
      <c r="K34" s="232"/>
      <c r="L34" s="232"/>
    </row>
    <row r="35" spans="1:12" ht="13.5" thickBot="1" x14ac:dyDescent="0.25">
      <c r="B35" s="256"/>
      <c r="C35" s="257"/>
      <c r="D35" s="257"/>
      <c r="E35" s="258"/>
      <c r="F35" s="258"/>
      <c r="G35" s="259"/>
      <c r="H35" s="260"/>
      <c r="J35" s="232"/>
      <c r="K35" s="232"/>
      <c r="L35" s="232"/>
    </row>
    <row r="36" spans="1:12" s="167" customFormat="1" ht="18.75" thickBot="1" x14ac:dyDescent="0.3">
      <c r="B36" s="168" t="s">
        <v>102</v>
      </c>
      <c r="C36" s="261" t="s">
        <v>103</v>
      </c>
      <c r="D36" s="169" t="s">
        <v>72</v>
      </c>
      <c r="E36" s="171" t="s">
        <v>73</v>
      </c>
      <c r="F36" s="262" t="s">
        <v>74</v>
      </c>
      <c r="G36" s="263" t="s">
        <v>75</v>
      </c>
      <c r="H36" s="264" t="s">
        <v>76</v>
      </c>
    </row>
    <row r="37" spans="1:12" x14ac:dyDescent="0.2">
      <c r="A37" s="165">
        <f>A32+1</f>
        <v>21</v>
      </c>
      <c r="B37" s="265">
        <v>2343</v>
      </c>
      <c r="C37" s="266">
        <v>2119</v>
      </c>
      <c r="D37" s="267" t="s">
        <v>112</v>
      </c>
      <c r="E37" s="183">
        <v>2</v>
      </c>
      <c r="F37" s="268">
        <v>2</v>
      </c>
      <c r="G37" s="183">
        <v>0</v>
      </c>
      <c r="H37" s="269">
        <f t="shared" ref="H37:H41" si="11">IF(F37=0,0,G37/F37)</f>
        <v>0</v>
      </c>
      <c r="J37" s="232"/>
      <c r="K37" s="232"/>
      <c r="L37" s="232"/>
    </row>
    <row r="38" spans="1:12" x14ac:dyDescent="0.2">
      <c r="A38" s="165">
        <f t="shared" ref="A38:A41" si="12">A37+1</f>
        <v>22</v>
      </c>
      <c r="B38" s="270">
        <v>2141</v>
      </c>
      <c r="C38" s="271">
        <v>6310</v>
      </c>
      <c r="D38" s="272" t="s">
        <v>113</v>
      </c>
      <c r="E38" s="188">
        <v>10</v>
      </c>
      <c r="F38" s="273">
        <v>10</v>
      </c>
      <c r="G38" s="188">
        <v>0</v>
      </c>
      <c r="H38" s="274">
        <f t="shared" si="11"/>
        <v>0</v>
      </c>
      <c r="J38" s="232"/>
      <c r="K38" s="232"/>
      <c r="L38" s="232"/>
    </row>
    <row r="39" spans="1:12" x14ac:dyDescent="0.2">
      <c r="A39" s="165">
        <f t="shared" si="12"/>
        <v>23</v>
      </c>
      <c r="B39" s="270">
        <v>2212</v>
      </c>
      <c r="C39" s="271">
        <v>6409</v>
      </c>
      <c r="D39" s="272" t="s">
        <v>114</v>
      </c>
      <c r="E39" s="188">
        <v>0</v>
      </c>
      <c r="F39" s="273">
        <v>0</v>
      </c>
      <c r="G39" s="188">
        <v>1</v>
      </c>
      <c r="H39" s="274">
        <f t="shared" si="11"/>
        <v>0</v>
      </c>
      <c r="J39" s="232"/>
      <c r="K39" s="232"/>
      <c r="L39" s="232"/>
    </row>
    <row r="40" spans="1:12" ht="13.5" thickBot="1" x14ac:dyDescent="0.25">
      <c r="A40" s="165">
        <f t="shared" si="12"/>
        <v>24</v>
      </c>
      <c r="B40" s="275">
        <v>2329</v>
      </c>
      <c r="C40" s="276">
        <v>6409</v>
      </c>
      <c r="D40" s="277" t="s">
        <v>115</v>
      </c>
      <c r="E40" s="278">
        <v>0</v>
      </c>
      <c r="F40" s="279">
        <v>0</v>
      </c>
      <c r="G40" s="278">
        <v>0</v>
      </c>
      <c r="H40" s="280">
        <f t="shared" si="11"/>
        <v>0</v>
      </c>
      <c r="J40" s="232"/>
      <c r="K40" s="232"/>
      <c r="L40" s="232"/>
    </row>
    <row r="41" spans="1:12" ht="13.5" thickBot="1" x14ac:dyDescent="0.25">
      <c r="A41" s="165">
        <f t="shared" si="12"/>
        <v>25</v>
      </c>
      <c r="B41" s="281"/>
      <c r="C41" s="282"/>
      <c r="D41" s="283" t="s">
        <v>116</v>
      </c>
      <c r="E41" s="284">
        <f>SUM(E37:E40)</f>
        <v>12</v>
      </c>
      <c r="F41" s="285">
        <f>SUM(F37:F40)</f>
        <v>12</v>
      </c>
      <c r="G41" s="284">
        <f>SUM(G37:G40)</f>
        <v>1</v>
      </c>
      <c r="H41" s="203">
        <f t="shared" si="11"/>
        <v>8.3333333333333329E-2</v>
      </c>
      <c r="J41" s="232"/>
      <c r="K41" s="232"/>
      <c r="L41" s="232"/>
    </row>
    <row r="42" spans="1:12" x14ac:dyDescent="0.2">
      <c r="B42" s="223"/>
      <c r="C42" s="286"/>
      <c r="D42" s="286"/>
      <c r="E42" s="225"/>
      <c r="F42" s="225"/>
      <c r="G42" s="226"/>
      <c r="H42" s="227"/>
      <c r="J42" s="232"/>
      <c r="K42" s="232"/>
      <c r="L42" s="232"/>
    </row>
    <row r="43" spans="1:12" x14ac:dyDescent="0.2">
      <c r="B43" s="228"/>
      <c r="C43" s="233" t="s">
        <v>117</v>
      </c>
      <c r="D43" s="233"/>
      <c r="E43" s="234" t="s">
        <v>118</v>
      </c>
      <c r="F43" s="229"/>
      <c r="G43" s="230"/>
      <c r="H43" s="231"/>
      <c r="J43" s="232"/>
      <c r="K43" s="232"/>
      <c r="L43" s="232"/>
    </row>
    <row r="44" spans="1:12" ht="13.5" thickBot="1" x14ac:dyDescent="0.25">
      <c r="B44" s="256"/>
      <c r="C44" s="257"/>
      <c r="D44" s="257"/>
      <c r="E44" s="258"/>
      <c r="F44" s="258"/>
      <c r="G44" s="259"/>
      <c r="H44" s="260"/>
      <c r="J44" s="232"/>
      <c r="K44" s="232"/>
      <c r="L44" s="232"/>
    </row>
    <row r="45" spans="1:12" s="167" customFormat="1" ht="18.75" thickBot="1" x14ac:dyDescent="0.3">
      <c r="B45" s="168" t="s">
        <v>102</v>
      </c>
      <c r="C45" s="261" t="s">
        <v>103</v>
      </c>
      <c r="D45" s="261" t="s">
        <v>72</v>
      </c>
      <c r="E45" s="171" t="s">
        <v>73</v>
      </c>
      <c r="F45" s="172" t="s">
        <v>74</v>
      </c>
      <c r="G45" s="239" t="s">
        <v>75</v>
      </c>
      <c r="H45" s="174" t="s">
        <v>76</v>
      </c>
    </row>
    <row r="46" spans="1:12" x14ac:dyDescent="0.2">
      <c r="A46" s="165">
        <f>A41+1</f>
        <v>26</v>
      </c>
      <c r="B46" s="244">
        <v>4111</v>
      </c>
      <c r="C46" s="245"/>
      <c r="D46" s="246" t="s">
        <v>119</v>
      </c>
      <c r="E46" s="287"/>
      <c r="F46" s="287"/>
      <c r="G46" s="287"/>
      <c r="H46" s="184">
        <f t="shared" ref="H46:H50" si="13">IF(F46=0,0,G46/F46)</f>
        <v>0</v>
      </c>
      <c r="J46" s="232"/>
      <c r="K46" s="232"/>
      <c r="L46" s="232"/>
    </row>
    <row r="47" spans="1:12" x14ac:dyDescent="0.2">
      <c r="A47" s="165">
        <f t="shared" ref="A47:A49" si="14">A46+1</f>
        <v>27</v>
      </c>
      <c r="B47" s="270">
        <v>4112</v>
      </c>
      <c r="C47" s="271"/>
      <c r="D47" s="272" t="s">
        <v>29</v>
      </c>
      <c r="E47" s="288"/>
      <c r="F47" s="288"/>
      <c r="G47" s="288"/>
      <c r="H47" s="184">
        <f t="shared" si="13"/>
        <v>0</v>
      </c>
      <c r="J47" s="232"/>
      <c r="K47" s="232"/>
      <c r="L47" s="232"/>
    </row>
    <row r="48" spans="1:12" x14ac:dyDescent="0.2">
      <c r="A48" s="165">
        <f t="shared" si="14"/>
        <v>28</v>
      </c>
      <c r="B48" s="270">
        <v>4116</v>
      </c>
      <c r="C48" s="271"/>
      <c r="D48" s="272" t="s">
        <v>120</v>
      </c>
      <c r="E48" s="288"/>
      <c r="F48" s="288"/>
      <c r="G48" s="288"/>
      <c r="H48" s="184">
        <f t="shared" si="13"/>
        <v>0</v>
      </c>
      <c r="J48" s="232"/>
      <c r="K48" s="232"/>
      <c r="L48" s="232"/>
    </row>
    <row r="49" spans="1:12" ht="13.5" thickBot="1" x14ac:dyDescent="0.25">
      <c r="A49" s="165">
        <f t="shared" si="14"/>
        <v>29</v>
      </c>
      <c r="B49" s="270">
        <v>4122</v>
      </c>
      <c r="C49" s="271"/>
      <c r="D49" s="272" t="s">
        <v>31</v>
      </c>
      <c r="E49" s="288"/>
      <c r="F49" s="288"/>
      <c r="G49" s="288"/>
      <c r="H49" s="184">
        <f t="shared" si="13"/>
        <v>0</v>
      </c>
      <c r="J49" s="232"/>
      <c r="K49" s="232"/>
      <c r="L49" s="232"/>
    </row>
    <row r="50" spans="1:12" ht="13.5" thickBot="1" x14ac:dyDescent="0.25">
      <c r="A50" s="165">
        <f>A49+1</f>
        <v>30</v>
      </c>
      <c r="B50" s="289"/>
      <c r="C50" s="290"/>
      <c r="D50" s="291" t="s">
        <v>121</v>
      </c>
      <c r="E50" s="178">
        <f>SUM(E46:E49)</f>
        <v>0</v>
      </c>
      <c r="F50" s="178">
        <f>SUM(F46:F49)</f>
        <v>0</v>
      </c>
      <c r="G50" s="178">
        <f>SUM(G46:G49)</f>
        <v>0</v>
      </c>
      <c r="H50" s="179">
        <f t="shared" si="13"/>
        <v>0</v>
      </c>
      <c r="J50" s="232"/>
      <c r="K50" s="232"/>
      <c r="L50" s="232"/>
    </row>
    <row r="51" spans="1:12" x14ac:dyDescent="0.2">
      <c r="B51" s="292"/>
      <c r="C51" s="292"/>
      <c r="D51" s="293"/>
      <c r="E51" s="215"/>
      <c r="F51" s="215"/>
      <c r="G51" s="215"/>
      <c r="H51" s="294"/>
      <c r="J51" s="232"/>
      <c r="K51" s="232"/>
      <c r="L51" s="232"/>
    </row>
    <row r="52" spans="1:12" x14ac:dyDescent="0.2">
      <c r="B52" s="292"/>
      <c r="C52" s="292"/>
      <c r="D52" s="293"/>
      <c r="E52" s="215"/>
      <c r="F52" s="215"/>
      <c r="G52" s="215"/>
      <c r="H52" s="294"/>
      <c r="J52" s="232"/>
      <c r="K52" s="232"/>
      <c r="L52" s="232"/>
    </row>
    <row r="53" spans="1:12" x14ac:dyDescent="0.2">
      <c r="B53" s="292"/>
      <c r="C53" s="292"/>
      <c r="D53" s="293"/>
      <c r="E53" s="215"/>
      <c r="F53" s="215"/>
      <c r="G53" s="215"/>
      <c r="H53" s="294"/>
      <c r="J53" s="232"/>
      <c r="K53" s="232"/>
      <c r="L53" s="232"/>
    </row>
    <row r="54" spans="1:12" x14ac:dyDescent="0.2">
      <c r="B54" s="292"/>
      <c r="C54" s="292"/>
      <c r="D54" s="293"/>
      <c r="E54" s="215"/>
      <c r="F54" s="215"/>
      <c r="G54" s="215"/>
      <c r="H54" s="294"/>
      <c r="J54" s="232"/>
      <c r="K54" s="232"/>
      <c r="L54" s="232"/>
    </row>
    <row r="55" spans="1:12" x14ac:dyDescent="0.2">
      <c r="B55" s="292"/>
      <c r="C55" s="292"/>
      <c r="D55" s="293"/>
      <c r="E55" s="215"/>
      <c r="F55" s="215"/>
      <c r="G55" s="215"/>
      <c r="H55" s="294"/>
      <c r="J55" s="232"/>
      <c r="K55" s="232"/>
      <c r="L55" s="232"/>
    </row>
    <row r="56" spans="1:12" x14ac:dyDescent="0.2">
      <c r="B56" s="292"/>
      <c r="C56" s="292"/>
      <c r="D56" s="293"/>
      <c r="E56" s="215"/>
      <c r="F56" s="215"/>
      <c r="G56" s="215"/>
      <c r="H56" s="294"/>
      <c r="J56" s="232"/>
      <c r="K56" s="232"/>
      <c r="L56" s="232"/>
    </row>
    <row r="57" spans="1:12" x14ac:dyDescent="0.2">
      <c r="B57" s="292"/>
      <c r="C57" s="292"/>
      <c r="D57" s="293"/>
      <c r="E57" s="215"/>
      <c r="F57" s="215"/>
      <c r="G57" s="215"/>
      <c r="H57" s="294"/>
      <c r="J57" s="232"/>
      <c r="K57" s="232"/>
      <c r="L57" s="232"/>
    </row>
    <row r="58" spans="1:12" x14ac:dyDescent="0.2">
      <c r="B58" s="292"/>
      <c r="C58" s="292"/>
      <c r="D58" s="293"/>
      <c r="E58" s="215"/>
      <c r="F58" s="215"/>
      <c r="G58" s="215"/>
      <c r="H58" s="294"/>
      <c r="J58" s="232"/>
      <c r="K58" s="232"/>
      <c r="L58" s="232"/>
    </row>
    <row r="59" spans="1:12" ht="13.5" thickBot="1" x14ac:dyDescent="0.25">
      <c r="B59" s="292"/>
      <c r="C59" s="292"/>
      <c r="D59" s="293"/>
      <c r="E59" s="215"/>
      <c r="F59" s="215"/>
      <c r="G59" s="215"/>
      <c r="H59" s="294"/>
      <c r="J59" s="232"/>
      <c r="K59" s="232"/>
      <c r="L59" s="232"/>
    </row>
    <row r="60" spans="1:12" ht="13.5" thickBot="1" x14ac:dyDescent="0.25">
      <c r="B60" s="289"/>
      <c r="C60" s="295"/>
      <c r="D60" s="296" t="s">
        <v>122</v>
      </c>
      <c r="E60" s="297"/>
      <c r="F60" s="297"/>
      <c r="G60" s="298"/>
      <c r="H60" s="299"/>
      <c r="J60" s="232"/>
      <c r="K60" s="232"/>
      <c r="L60" s="232"/>
    </row>
    <row r="61" spans="1:12" ht="13.5" thickBot="1" x14ac:dyDescent="0.25">
      <c r="B61" s="168" t="s">
        <v>102</v>
      </c>
      <c r="C61" s="261" t="s">
        <v>103</v>
      </c>
      <c r="D61" s="261" t="s">
        <v>72</v>
      </c>
      <c r="E61" s="171" t="s">
        <v>73</v>
      </c>
      <c r="F61" s="172" t="s">
        <v>74</v>
      </c>
      <c r="G61" s="239" t="s">
        <v>75</v>
      </c>
      <c r="H61" s="174" t="s">
        <v>76</v>
      </c>
      <c r="J61" s="232"/>
      <c r="K61" s="232"/>
      <c r="L61" s="232"/>
    </row>
    <row r="62" spans="1:12" x14ac:dyDescent="0.2">
      <c r="A62" s="165">
        <f>A50+1</f>
        <v>31</v>
      </c>
      <c r="B62" s="265">
        <v>4137</v>
      </c>
      <c r="C62" s="300">
        <v>6330</v>
      </c>
      <c r="D62" s="301" t="s">
        <v>123</v>
      </c>
      <c r="E62" s="183">
        <v>0</v>
      </c>
      <c r="F62" s="183">
        <v>0</v>
      </c>
      <c r="G62" s="302">
        <v>0</v>
      </c>
      <c r="H62" s="303">
        <f t="shared" ref="H62:H68" si="15">IF(F62=0,0,G62/F62)</f>
        <v>0</v>
      </c>
      <c r="J62" s="232"/>
      <c r="K62" s="232"/>
      <c r="L62" s="232"/>
    </row>
    <row r="63" spans="1:12" x14ac:dyDescent="0.2">
      <c r="A63" s="165">
        <f t="shared" ref="A63:A67" si="16">A62+1</f>
        <v>32</v>
      </c>
      <c r="B63" s="270">
        <v>4137</v>
      </c>
      <c r="C63" s="271">
        <v>6330</v>
      </c>
      <c r="D63" s="272" t="s">
        <v>124</v>
      </c>
      <c r="E63" s="188">
        <v>74511</v>
      </c>
      <c r="F63" s="188">
        <v>74511</v>
      </c>
      <c r="G63" s="288">
        <v>17304</v>
      </c>
      <c r="H63" s="184">
        <f t="shared" si="15"/>
        <v>0.23223416676732295</v>
      </c>
      <c r="J63" s="232"/>
      <c r="K63" s="232"/>
      <c r="L63" s="232"/>
    </row>
    <row r="64" spans="1:12" x14ac:dyDescent="0.2">
      <c r="A64" s="165">
        <f t="shared" si="16"/>
        <v>33</v>
      </c>
      <c r="B64" s="249">
        <v>4137</v>
      </c>
      <c r="C64" s="250">
        <v>6330</v>
      </c>
      <c r="D64" s="251" t="s">
        <v>125</v>
      </c>
      <c r="E64" s="304">
        <v>6024</v>
      </c>
      <c r="F64" s="304">
        <v>6024</v>
      </c>
      <c r="G64" s="252">
        <v>1506</v>
      </c>
      <c r="H64" s="184">
        <f t="shared" si="15"/>
        <v>0.25</v>
      </c>
      <c r="J64" s="232"/>
      <c r="K64" s="232"/>
      <c r="L64" s="232"/>
    </row>
    <row r="65" spans="1:12" x14ac:dyDescent="0.2">
      <c r="A65" s="165">
        <f t="shared" si="16"/>
        <v>34</v>
      </c>
      <c r="B65" s="249">
        <v>4137</v>
      </c>
      <c r="C65" s="250">
        <v>6330</v>
      </c>
      <c r="D65" s="251" t="s">
        <v>126</v>
      </c>
      <c r="E65" s="304">
        <v>12947</v>
      </c>
      <c r="F65" s="304">
        <v>12947</v>
      </c>
      <c r="G65" s="252">
        <v>3236</v>
      </c>
      <c r="H65" s="184">
        <f t="shared" si="15"/>
        <v>0.24994207152236039</v>
      </c>
      <c r="J65" s="232"/>
      <c r="K65" s="232"/>
      <c r="L65" s="232"/>
    </row>
    <row r="66" spans="1:12" x14ac:dyDescent="0.2">
      <c r="A66" s="165">
        <f t="shared" si="16"/>
        <v>35</v>
      </c>
      <c r="B66" s="249">
        <v>5345</v>
      </c>
      <c r="C66" s="250">
        <v>6330</v>
      </c>
      <c r="D66" s="251" t="s">
        <v>127</v>
      </c>
      <c r="E66" s="304">
        <v>0</v>
      </c>
      <c r="F66" s="304">
        <v>4982</v>
      </c>
      <c r="G66" s="252">
        <v>0</v>
      </c>
      <c r="H66" s="184">
        <f t="shared" si="15"/>
        <v>0</v>
      </c>
      <c r="J66" s="232"/>
      <c r="K66" s="232"/>
      <c r="L66" s="232"/>
    </row>
    <row r="67" spans="1:12" ht="13.5" thickBot="1" x14ac:dyDescent="0.25">
      <c r="A67" s="165">
        <f t="shared" si="16"/>
        <v>36</v>
      </c>
      <c r="B67" s="275">
        <v>5345</v>
      </c>
      <c r="C67" s="276">
        <v>6330</v>
      </c>
      <c r="D67" s="277" t="s">
        <v>128</v>
      </c>
      <c r="E67" s="278">
        <v>1652</v>
      </c>
      <c r="F67" s="278">
        <v>1652</v>
      </c>
      <c r="G67" s="305">
        <v>0</v>
      </c>
      <c r="H67" s="306">
        <f t="shared" si="15"/>
        <v>0</v>
      </c>
      <c r="J67" s="232"/>
      <c r="K67" s="307"/>
      <c r="L67" s="232"/>
    </row>
    <row r="68" spans="1:12" ht="13.5" thickBot="1" x14ac:dyDescent="0.25">
      <c r="A68" s="165">
        <f>A67+1</f>
        <v>37</v>
      </c>
      <c r="B68" s="308"/>
      <c r="C68" s="299"/>
      <c r="D68" s="264" t="s">
        <v>121</v>
      </c>
      <c r="E68" s="178">
        <f t="shared" ref="E68:G68" si="17">SUM(E62:E67)</f>
        <v>95134</v>
      </c>
      <c r="F68" s="178">
        <f t="shared" si="17"/>
        <v>100116</v>
      </c>
      <c r="G68" s="178">
        <f t="shared" si="17"/>
        <v>22046</v>
      </c>
      <c r="H68" s="179">
        <f t="shared" si="15"/>
        <v>0.22020456270725958</v>
      </c>
      <c r="J68" s="232"/>
      <c r="K68" s="232"/>
      <c r="L68" s="232"/>
    </row>
    <row r="69" spans="1:12" ht="13.5" thickBot="1" x14ac:dyDescent="0.25">
      <c r="B69" s="289"/>
      <c r="C69" s="290"/>
      <c r="D69" s="309" t="s">
        <v>129</v>
      </c>
      <c r="E69" s="297"/>
      <c r="F69" s="297"/>
      <c r="G69" s="310"/>
      <c r="H69" s="311"/>
      <c r="J69" s="232"/>
      <c r="K69" s="232"/>
      <c r="L69" s="232"/>
    </row>
    <row r="70" spans="1:12" x14ac:dyDescent="0.2">
      <c r="A70" s="165">
        <f>A68+1</f>
        <v>38</v>
      </c>
      <c r="B70" s="312">
        <v>4134</v>
      </c>
      <c r="C70" s="313"/>
      <c r="D70" s="314" t="s">
        <v>130</v>
      </c>
      <c r="E70" s="208">
        <v>1652</v>
      </c>
      <c r="F70" s="208">
        <v>1652</v>
      </c>
      <c r="G70" s="315">
        <v>0</v>
      </c>
      <c r="H70" s="209">
        <f t="shared" ref="H70:H72" si="18">IF(F70=0,0,G70/F70)</f>
        <v>0</v>
      </c>
      <c r="J70" s="232"/>
      <c r="K70" s="232"/>
      <c r="L70" s="232"/>
    </row>
    <row r="71" spans="1:12" ht="13.5" thickBot="1" x14ac:dyDescent="0.25">
      <c r="A71" s="165">
        <f>A70+1</f>
        <v>39</v>
      </c>
      <c r="B71" s="249">
        <v>5347</v>
      </c>
      <c r="C71" s="250">
        <v>6330</v>
      </c>
      <c r="D71" s="251" t="s">
        <v>131</v>
      </c>
      <c r="E71" s="304">
        <v>0</v>
      </c>
      <c r="F71" s="304">
        <v>0</v>
      </c>
      <c r="G71" s="316">
        <v>0</v>
      </c>
      <c r="H71" s="184">
        <f t="shared" si="18"/>
        <v>0</v>
      </c>
      <c r="J71" s="232"/>
      <c r="K71" s="232"/>
      <c r="L71" s="232"/>
    </row>
    <row r="72" spans="1:12" ht="13.5" thickBot="1" x14ac:dyDescent="0.25">
      <c r="B72" s="317"/>
      <c r="C72" s="264"/>
      <c r="D72" s="291" t="s">
        <v>121</v>
      </c>
      <c r="E72" s="178">
        <f t="shared" ref="E72:G72" si="19">SUM(E70:E71)</f>
        <v>1652</v>
      </c>
      <c r="F72" s="178">
        <f t="shared" si="19"/>
        <v>1652</v>
      </c>
      <c r="G72" s="178">
        <f t="shared" si="19"/>
        <v>0</v>
      </c>
      <c r="H72" s="179">
        <f t="shared" si="18"/>
        <v>0</v>
      </c>
      <c r="J72" s="232"/>
      <c r="K72" s="232"/>
      <c r="L72" s="232"/>
    </row>
    <row r="73" spans="1:12" x14ac:dyDescent="0.2">
      <c r="B73" s="292"/>
      <c r="C73" s="292"/>
      <c r="D73" s="293"/>
      <c r="E73" s="215"/>
      <c r="F73" s="216"/>
      <c r="G73" s="215"/>
      <c r="H73" s="215"/>
      <c r="J73" s="232"/>
      <c r="K73" s="232"/>
      <c r="L73" s="232"/>
    </row>
    <row r="74" spans="1:12" ht="13.5" thickBot="1" x14ac:dyDescent="0.25">
      <c r="B74" s="292"/>
      <c r="C74" s="292"/>
      <c r="D74" s="293"/>
      <c r="E74" s="215"/>
      <c r="F74" s="216"/>
      <c r="G74" s="215"/>
      <c r="H74" s="215"/>
      <c r="J74" s="232"/>
      <c r="K74" s="232"/>
      <c r="L74" s="232"/>
    </row>
    <row r="75" spans="1:12" ht="13.5" thickBot="1" x14ac:dyDescent="0.25">
      <c r="B75" s="223"/>
      <c r="C75" s="224"/>
      <c r="D75" s="224"/>
      <c r="E75" s="225"/>
      <c r="F75" s="225"/>
      <c r="G75" s="226"/>
      <c r="H75" s="227"/>
      <c r="J75" s="232"/>
      <c r="K75" s="232"/>
      <c r="L75" s="232"/>
    </row>
    <row r="76" spans="1:12" ht="13.5" thickBot="1" x14ac:dyDescent="0.25">
      <c r="B76" s="228"/>
      <c r="C76" s="318" t="s">
        <v>132</v>
      </c>
      <c r="D76" s="319"/>
      <c r="E76" s="229"/>
      <c r="F76" s="229"/>
      <c r="G76" s="230"/>
      <c r="H76" s="231"/>
      <c r="J76" s="232"/>
      <c r="K76" s="232"/>
      <c r="L76" s="232"/>
    </row>
    <row r="77" spans="1:12" x14ac:dyDescent="0.2">
      <c r="B77" s="228"/>
      <c r="C77" s="233" t="s">
        <v>133</v>
      </c>
      <c r="D77" s="235"/>
      <c r="E77" s="229"/>
      <c r="F77" s="229"/>
      <c r="G77" s="230"/>
      <c r="H77" s="231"/>
      <c r="J77" s="232"/>
      <c r="K77" s="232"/>
      <c r="L77" s="232"/>
    </row>
    <row r="78" spans="1:12" ht="13.5" thickBot="1" x14ac:dyDescent="0.25">
      <c r="B78" s="256"/>
      <c r="C78" s="257" t="s">
        <v>134</v>
      </c>
      <c r="D78" s="257"/>
      <c r="E78" s="258"/>
      <c r="F78" s="258"/>
      <c r="G78" s="259"/>
      <c r="H78" s="260"/>
      <c r="J78" s="232"/>
      <c r="K78" s="232"/>
      <c r="L78" s="232"/>
    </row>
    <row r="79" spans="1:12" s="167" customFormat="1" ht="18.75" thickBot="1" x14ac:dyDescent="0.3">
      <c r="B79" s="168" t="s">
        <v>102</v>
      </c>
      <c r="C79" s="169" t="s">
        <v>103</v>
      </c>
      <c r="D79" s="170" t="s">
        <v>72</v>
      </c>
      <c r="E79" s="171" t="s">
        <v>73</v>
      </c>
      <c r="F79" s="172" t="s">
        <v>74</v>
      </c>
      <c r="G79" s="239" t="s">
        <v>75</v>
      </c>
      <c r="H79" s="174" t="s">
        <v>76</v>
      </c>
    </row>
    <row r="80" spans="1:12" ht="24.75" thickBot="1" x14ac:dyDescent="0.25">
      <c r="A80" s="165">
        <f>A71+1</f>
        <v>40</v>
      </c>
      <c r="B80" s="320"/>
      <c r="C80" s="321" t="s">
        <v>135</v>
      </c>
      <c r="D80" s="322" t="s">
        <v>136</v>
      </c>
      <c r="E80" s="323">
        <v>1000</v>
      </c>
      <c r="F80" s="323">
        <v>1000</v>
      </c>
      <c r="G80" s="323">
        <v>0</v>
      </c>
      <c r="H80" s="201">
        <f t="shared" ref="H80:H104" si="20">IF(F80=0,0,G80/F80)</f>
        <v>0</v>
      </c>
      <c r="I80" s="324"/>
      <c r="J80" s="232"/>
      <c r="K80" s="232"/>
      <c r="L80" s="232"/>
    </row>
    <row r="81" spans="1:12" ht="13.5" thickBot="1" x14ac:dyDescent="0.25">
      <c r="A81" s="165">
        <f>A80+1</f>
        <v>41</v>
      </c>
      <c r="B81" s="317"/>
      <c r="C81" s="264"/>
      <c r="D81" s="325" t="s">
        <v>137</v>
      </c>
      <c r="E81" s="178">
        <f t="shared" ref="E81:G81" si="21">SUM(E79:E80)</f>
        <v>1000</v>
      </c>
      <c r="F81" s="178">
        <f t="shared" si="21"/>
        <v>1000</v>
      </c>
      <c r="G81" s="178">
        <f t="shared" si="21"/>
        <v>0</v>
      </c>
      <c r="H81" s="179">
        <f t="shared" si="20"/>
        <v>0</v>
      </c>
      <c r="I81" s="324"/>
      <c r="J81" s="232"/>
      <c r="K81" s="232"/>
      <c r="L81" s="232"/>
    </row>
    <row r="82" spans="1:12" ht="13.5" thickBot="1" x14ac:dyDescent="0.25">
      <c r="B82" s="223"/>
      <c r="C82" s="224"/>
      <c r="D82" s="224"/>
      <c r="E82" s="225"/>
      <c r="F82" s="225"/>
      <c r="G82" s="226"/>
      <c r="H82" s="227"/>
      <c r="I82" s="324"/>
      <c r="J82" s="232"/>
      <c r="K82" s="232"/>
      <c r="L82" s="232"/>
    </row>
    <row r="83" spans="1:12" ht="13.5" thickBot="1" x14ac:dyDescent="0.25">
      <c r="B83" s="228"/>
      <c r="C83" s="318" t="s">
        <v>132</v>
      </c>
      <c r="D83" s="319"/>
      <c r="E83" s="229"/>
      <c r="F83" s="229"/>
      <c r="G83" s="230"/>
      <c r="H83" s="231"/>
      <c r="I83" s="324"/>
      <c r="J83" s="232"/>
      <c r="K83" s="232"/>
      <c r="L83" s="232"/>
    </row>
    <row r="84" spans="1:12" x14ac:dyDescent="0.2">
      <c r="B84" s="228"/>
      <c r="C84" s="233" t="s">
        <v>138</v>
      </c>
      <c r="D84" s="235"/>
      <c r="E84" s="229"/>
      <c r="F84" s="229"/>
      <c r="G84" s="230"/>
      <c r="H84" s="231"/>
      <c r="I84" s="324"/>
      <c r="J84" s="232"/>
      <c r="K84" s="232"/>
      <c r="L84" s="232"/>
    </row>
    <row r="85" spans="1:12" ht="13.5" thickBot="1" x14ac:dyDescent="0.25">
      <c r="B85" s="256"/>
      <c r="C85" s="257" t="s">
        <v>139</v>
      </c>
      <c r="D85" s="257"/>
      <c r="E85" s="258"/>
      <c r="F85" s="258"/>
      <c r="G85" s="259"/>
      <c r="H85" s="260"/>
      <c r="I85" s="324"/>
      <c r="J85" s="232"/>
      <c r="K85" s="232"/>
      <c r="L85" s="232"/>
    </row>
    <row r="86" spans="1:12" ht="13.5" thickBot="1" x14ac:dyDescent="0.25">
      <c r="B86" s="168" t="s">
        <v>102</v>
      </c>
      <c r="C86" s="169" t="s">
        <v>103</v>
      </c>
      <c r="D86" s="170" t="s">
        <v>72</v>
      </c>
      <c r="E86" s="171" t="s">
        <v>73</v>
      </c>
      <c r="F86" s="172" t="s">
        <v>74</v>
      </c>
      <c r="G86" s="239" t="s">
        <v>75</v>
      </c>
      <c r="H86" s="174" t="s">
        <v>76</v>
      </c>
      <c r="I86" s="324"/>
      <c r="J86" s="232"/>
      <c r="K86" s="232"/>
      <c r="L86" s="232"/>
    </row>
    <row r="87" spans="1:12" ht="24.75" thickBot="1" x14ac:dyDescent="0.25">
      <c r="A87" s="165">
        <f>A81+1</f>
        <v>42</v>
      </c>
      <c r="B87" s="320"/>
      <c r="C87" s="321" t="s">
        <v>135</v>
      </c>
      <c r="D87" s="322" t="s">
        <v>136</v>
      </c>
      <c r="E87" s="323">
        <v>0</v>
      </c>
      <c r="F87" s="323">
        <v>0</v>
      </c>
      <c r="G87" s="323">
        <v>0</v>
      </c>
      <c r="H87" s="201">
        <f t="shared" ref="H87:H88" si="22">IF(F87=0,0,G87/F87)</f>
        <v>0</v>
      </c>
      <c r="I87" s="324"/>
      <c r="J87" s="232"/>
      <c r="K87" s="232"/>
      <c r="L87" s="232"/>
    </row>
    <row r="88" spans="1:12" ht="13.5" thickBot="1" x14ac:dyDescent="0.25">
      <c r="A88" s="165">
        <f>A87+1</f>
        <v>43</v>
      </c>
      <c r="B88" s="317"/>
      <c r="C88" s="264"/>
      <c r="D88" s="326" t="s">
        <v>140</v>
      </c>
      <c r="E88" s="178">
        <f t="shared" ref="E88:G88" si="23">SUM(E86:E87)</f>
        <v>0</v>
      </c>
      <c r="F88" s="178">
        <f t="shared" si="23"/>
        <v>0</v>
      </c>
      <c r="G88" s="178">
        <f t="shared" si="23"/>
        <v>0</v>
      </c>
      <c r="H88" s="179">
        <f t="shared" si="22"/>
        <v>0</v>
      </c>
      <c r="I88" s="324"/>
      <c r="J88" s="232"/>
      <c r="K88" s="232"/>
      <c r="L88" s="232"/>
    </row>
    <row r="89" spans="1:12" ht="13.5" thickBot="1" x14ac:dyDescent="0.25">
      <c r="B89" s="223"/>
      <c r="C89" s="224"/>
      <c r="D89" s="224"/>
      <c r="E89" s="225"/>
      <c r="F89" s="225"/>
      <c r="G89" s="226"/>
      <c r="H89" s="227"/>
      <c r="I89" s="324"/>
      <c r="J89" s="232"/>
      <c r="K89" s="232"/>
      <c r="L89" s="232"/>
    </row>
    <row r="90" spans="1:12" ht="13.5" thickBot="1" x14ac:dyDescent="0.25">
      <c r="B90" s="228"/>
      <c r="C90" s="327" t="s">
        <v>141</v>
      </c>
      <c r="D90" s="328"/>
      <c r="E90" s="229"/>
      <c r="F90" s="229"/>
      <c r="G90" s="230"/>
      <c r="H90" s="231"/>
      <c r="I90" s="324"/>
      <c r="J90" s="232"/>
      <c r="K90" s="232"/>
      <c r="L90" s="232"/>
    </row>
    <row r="91" spans="1:12" x14ac:dyDescent="0.2">
      <c r="B91" s="228"/>
      <c r="C91" s="233" t="s">
        <v>142</v>
      </c>
      <c r="D91" s="235"/>
      <c r="E91" s="229"/>
      <c r="F91" s="229"/>
      <c r="G91" s="230"/>
      <c r="H91" s="231"/>
      <c r="I91" s="324"/>
      <c r="J91" s="232"/>
      <c r="K91" s="232"/>
      <c r="L91" s="232"/>
    </row>
    <row r="92" spans="1:12" ht="13.5" thickBot="1" x14ac:dyDescent="0.25">
      <c r="B92" s="256"/>
      <c r="C92" s="257" t="s">
        <v>143</v>
      </c>
      <c r="D92" s="257"/>
      <c r="E92" s="258"/>
      <c r="F92" s="258"/>
      <c r="G92" s="259"/>
      <c r="H92" s="260"/>
      <c r="I92" s="324"/>
      <c r="J92" s="232"/>
      <c r="K92" s="232"/>
      <c r="L92" s="232"/>
    </row>
    <row r="93" spans="1:12" ht="13.5" thickBot="1" x14ac:dyDescent="0.25">
      <c r="B93" s="168" t="s">
        <v>102</v>
      </c>
      <c r="C93" s="169" t="s">
        <v>103</v>
      </c>
      <c r="D93" s="170" t="s">
        <v>72</v>
      </c>
      <c r="E93" s="171" t="s">
        <v>73</v>
      </c>
      <c r="F93" s="172" t="s">
        <v>74</v>
      </c>
      <c r="G93" s="239" t="s">
        <v>75</v>
      </c>
      <c r="H93" s="174" t="s">
        <v>76</v>
      </c>
      <c r="I93" s="324"/>
      <c r="J93" s="232"/>
      <c r="K93" s="232"/>
      <c r="L93" s="232"/>
    </row>
    <row r="94" spans="1:12" ht="24.75" thickBot="1" x14ac:dyDescent="0.25">
      <c r="A94" s="165">
        <f>A88+1</f>
        <v>44</v>
      </c>
      <c r="B94" s="320"/>
      <c r="C94" s="321" t="s">
        <v>135</v>
      </c>
      <c r="D94" s="322" t="s">
        <v>136</v>
      </c>
      <c r="E94" s="323">
        <v>0</v>
      </c>
      <c r="F94" s="323">
        <v>0</v>
      </c>
      <c r="G94" s="323">
        <v>0</v>
      </c>
      <c r="H94" s="201">
        <f t="shared" ref="H94:H95" si="24">IF(F94=0,0,G94/F94)</f>
        <v>0</v>
      </c>
      <c r="I94" s="324"/>
      <c r="J94" s="232"/>
      <c r="K94" s="232"/>
      <c r="L94" s="232"/>
    </row>
    <row r="95" spans="1:12" ht="13.5" thickBot="1" x14ac:dyDescent="0.25">
      <c r="A95" s="165">
        <f>A94+1</f>
        <v>45</v>
      </c>
      <c r="B95" s="317"/>
      <c r="C95" s="264"/>
      <c r="D95" s="291" t="s">
        <v>144</v>
      </c>
      <c r="E95" s="178">
        <f>SUM(E94)</f>
        <v>0</v>
      </c>
      <c r="F95" s="178">
        <f>SUM(F94)</f>
        <v>0</v>
      </c>
      <c r="G95" s="178">
        <f>SUM(G94)</f>
        <v>0</v>
      </c>
      <c r="H95" s="179">
        <f t="shared" si="24"/>
        <v>0</v>
      </c>
      <c r="I95" s="324"/>
      <c r="J95" s="232"/>
      <c r="K95" s="232"/>
      <c r="L95" s="232"/>
    </row>
    <row r="96" spans="1:12" ht="13.5" thickBot="1" x14ac:dyDescent="0.25">
      <c r="B96" s="329"/>
      <c r="C96" s="330"/>
      <c r="D96" s="331"/>
      <c r="E96" s="332"/>
      <c r="F96" s="332"/>
      <c r="G96" s="332"/>
      <c r="H96" s="333"/>
      <c r="I96" s="324"/>
      <c r="J96" s="232"/>
      <c r="K96" s="232"/>
      <c r="L96" s="232"/>
    </row>
    <row r="97" spans="1:12" ht="13.5" thickBot="1" x14ac:dyDescent="0.25">
      <c r="B97" s="334"/>
      <c r="C97" s="318" t="s">
        <v>132</v>
      </c>
      <c r="D97" s="319"/>
      <c r="E97" s="335"/>
      <c r="F97" s="335"/>
      <c r="G97" s="335"/>
      <c r="H97" s="336"/>
      <c r="I97" s="324"/>
      <c r="J97" s="232"/>
      <c r="K97" s="232"/>
      <c r="L97" s="232"/>
    </row>
    <row r="98" spans="1:12" x14ac:dyDescent="0.2">
      <c r="B98" s="334"/>
      <c r="C98" s="233" t="s">
        <v>145</v>
      </c>
      <c r="D98" s="337"/>
      <c r="E98" s="335"/>
      <c r="F98" s="335"/>
      <c r="G98" s="335"/>
      <c r="H98" s="336"/>
      <c r="I98" s="324"/>
      <c r="J98" s="232"/>
      <c r="K98" s="232"/>
      <c r="L98" s="232"/>
    </row>
    <row r="99" spans="1:12" x14ac:dyDescent="0.2">
      <c r="B99" s="334"/>
      <c r="C99" s="235" t="s">
        <v>146</v>
      </c>
      <c r="D99" s="338"/>
      <c r="E99" s="335"/>
      <c r="F99" s="335"/>
      <c r="G99" s="335"/>
      <c r="H99" s="336"/>
      <c r="I99" s="324"/>
      <c r="J99" s="232"/>
      <c r="K99" s="232"/>
      <c r="L99" s="232"/>
    </row>
    <row r="100" spans="1:12" ht="13.5" thickBot="1" x14ac:dyDescent="0.25">
      <c r="B100" s="339"/>
      <c r="C100" s="257" t="s">
        <v>147</v>
      </c>
      <c r="D100" s="340"/>
      <c r="E100" s="341"/>
      <c r="F100" s="341"/>
      <c r="G100" s="341"/>
      <c r="H100" s="342"/>
      <c r="I100" s="324"/>
      <c r="J100" s="232"/>
      <c r="K100" s="232"/>
      <c r="L100" s="232"/>
    </row>
    <row r="101" spans="1:12" x14ac:dyDescent="0.2">
      <c r="A101" s="165">
        <f>A95+1</f>
        <v>46</v>
      </c>
      <c r="B101" s="312"/>
      <c r="C101" s="313">
        <v>6310</v>
      </c>
      <c r="D101" s="314" t="s">
        <v>148</v>
      </c>
      <c r="E101" s="208">
        <v>90</v>
      </c>
      <c r="F101" s="208">
        <v>90</v>
      </c>
      <c r="G101" s="343">
        <v>12</v>
      </c>
      <c r="H101" s="209">
        <f t="shared" si="20"/>
        <v>0.13333333333333333</v>
      </c>
      <c r="J101" s="232"/>
      <c r="K101" s="232"/>
      <c r="L101" s="232"/>
    </row>
    <row r="102" spans="1:12" ht="13.5" thickBot="1" x14ac:dyDescent="0.25">
      <c r="A102" s="165">
        <f t="shared" ref="A102" si="25">A101+1</f>
        <v>47</v>
      </c>
      <c r="B102" s="249"/>
      <c r="C102" s="250">
        <v>6409</v>
      </c>
      <c r="D102" s="251" t="s">
        <v>149</v>
      </c>
      <c r="E102" s="304">
        <v>0</v>
      </c>
      <c r="F102" s="304">
        <v>0</v>
      </c>
      <c r="G102" s="252">
        <v>0</v>
      </c>
      <c r="H102" s="201">
        <f t="shared" si="20"/>
        <v>0</v>
      </c>
      <c r="J102" s="232"/>
      <c r="K102" s="232"/>
      <c r="L102" s="232"/>
    </row>
    <row r="103" spans="1:12" ht="13.5" thickBot="1" x14ac:dyDescent="0.25">
      <c r="B103" s="308"/>
      <c r="C103" s="299"/>
      <c r="D103" s="291" t="s">
        <v>150</v>
      </c>
      <c r="E103" s="178">
        <f>SUM(E101:E102)</f>
        <v>90</v>
      </c>
      <c r="F103" s="178">
        <f>SUM(F101:F102)</f>
        <v>90</v>
      </c>
      <c r="G103" s="178">
        <f>SUM(G101:G102)</f>
        <v>12</v>
      </c>
      <c r="H103" s="344">
        <f t="shared" si="20"/>
        <v>0.13333333333333333</v>
      </c>
      <c r="J103" s="232"/>
      <c r="K103" s="232"/>
      <c r="L103" s="232"/>
    </row>
    <row r="104" spans="1:12" ht="13.5" thickBot="1" x14ac:dyDescent="0.25">
      <c r="A104" s="165">
        <f>A102+1</f>
        <v>48</v>
      </c>
      <c r="B104" s="308"/>
      <c r="C104" s="299"/>
      <c r="D104" s="291" t="s">
        <v>151</v>
      </c>
      <c r="E104" s="178">
        <f>SUM(E81+E88+E103)</f>
        <v>1090</v>
      </c>
      <c r="F104" s="178">
        <f>SUM(F81+F88+F103)</f>
        <v>1090</v>
      </c>
      <c r="G104" s="178">
        <f>SUM(G81+G88+G103)</f>
        <v>12</v>
      </c>
      <c r="H104" s="179">
        <f t="shared" si="20"/>
        <v>1.1009174311926606E-2</v>
      </c>
      <c r="J104" s="232"/>
      <c r="K104" s="232"/>
      <c r="L104" s="232"/>
    </row>
    <row r="105" spans="1:12" x14ac:dyDescent="0.2">
      <c r="B105" s="293"/>
      <c r="C105" s="293"/>
      <c r="D105" s="293"/>
      <c r="E105" s="215"/>
      <c r="F105" s="216"/>
      <c r="G105" s="215"/>
      <c r="H105" s="215"/>
      <c r="J105" s="232"/>
      <c r="K105" s="232"/>
      <c r="L105" s="232"/>
    </row>
    <row r="106" spans="1:12" x14ac:dyDescent="0.2">
      <c r="B106" s="293"/>
      <c r="C106" s="293"/>
      <c r="D106" s="293"/>
      <c r="E106" s="215"/>
      <c r="F106" s="216"/>
      <c r="G106" s="215"/>
      <c r="H106" s="215"/>
      <c r="J106" s="232"/>
      <c r="K106" s="232"/>
      <c r="L106" s="232"/>
    </row>
    <row r="107" spans="1:12" x14ac:dyDescent="0.2">
      <c r="B107" s="293"/>
      <c r="C107" s="293"/>
      <c r="D107" s="293"/>
      <c r="E107" s="215"/>
      <c r="F107" s="216"/>
      <c r="G107" s="215"/>
      <c r="H107" s="215"/>
      <c r="J107" s="232"/>
      <c r="K107" s="232"/>
      <c r="L107" s="232"/>
    </row>
    <row r="108" spans="1:12" x14ac:dyDescent="0.2">
      <c r="B108" s="293"/>
      <c r="C108" s="293"/>
      <c r="D108" s="293"/>
      <c r="E108" s="215"/>
      <c r="F108" s="216"/>
      <c r="G108" s="215"/>
      <c r="H108" s="215"/>
      <c r="J108" s="232"/>
      <c r="K108" s="232"/>
      <c r="L108" s="232"/>
    </row>
    <row r="109" spans="1:12" x14ac:dyDescent="0.2">
      <c r="B109" s="293"/>
      <c r="C109" s="293"/>
      <c r="D109" s="293"/>
      <c r="E109" s="215"/>
      <c r="F109" s="216"/>
      <c r="G109" s="215"/>
      <c r="H109" s="215"/>
      <c r="J109" s="232"/>
      <c r="K109" s="232"/>
      <c r="L109" s="232"/>
    </row>
    <row r="110" spans="1:12" x14ac:dyDescent="0.2">
      <c r="B110" s="293"/>
      <c r="C110" s="293"/>
      <c r="D110" s="293"/>
      <c r="E110" s="215"/>
      <c r="F110" s="216"/>
      <c r="G110" s="215"/>
      <c r="H110" s="215"/>
      <c r="J110" s="232"/>
      <c r="K110" s="232"/>
      <c r="L110" s="232"/>
    </row>
    <row r="111" spans="1:12" x14ac:dyDescent="0.2">
      <c r="B111" s="293"/>
      <c r="C111" s="293"/>
      <c r="D111" s="293"/>
      <c r="E111" s="215"/>
      <c r="F111" s="216"/>
      <c r="G111" s="215"/>
      <c r="H111" s="215"/>
      <c r="J111" s="232"/>
      <c r="K111" s="232"/>
      <c r="L111" s="232"/>
    </row>
    <row r="112" spans="1:12" x14ac:dyDescent="0.2">
      <c r="B112" s="293"/>
      <c r="C112" s="293"/>
      <c r="D112" s="293"/>
      <c r="E112" s="215"/>
      <c r="F112" s="216"/>
      <c r="G112" s="215"/>
      <c r="H112" s="215"/>
      <c r="J112" s="232"/>
      <c r="K112" s="232"/>
      <c r="L112" s="232"/>
    </row>
    <row r="113" spans="1:12" x14ac:dyDescent="0.2">
      <c r="B113" s="293"/>
      <c r="C113" s="293"/>
      <c r="D113" s="293"/>
      <c r="E113" s="215"/>
      <c r="F113" s="216"/>
      <c r="G113" s="215"/>
      <c r="H113" s="215"/>
      <c r="J113" s="232"/>
      <c r="K113" s="232"/>
      <c r="L113" s="232"/>
    </row>
    <row r="114" spans="1:12" x14ac:dyDescent="0.2">
      <c r="B114" s="293"/>
      <c r="C114" s="293"/>
      <c r="D114" s="293"/>
      <c r="E114" s="215"/>
      <c r="F114" s="216"/>
      <c r="G114" s="215"/>
      <c r="H114" s="215"/>
      <c r="J114" s="232"/>
      <c r="K114" s="232"/>
      <c r="L114" s="232"/>
    </row>
    <row r="115" spans="1:12" x14ac:dyDescent="0.2">
      <c r="B115" s="293"/>
      <c r="C115" s="293"/>
      <c r="D115" s="293"/>
      <c r="E115" s="215"/>
      <c r="F115" s="216"/>
      <c r="G115" s="215"/>
      <c r="H115" s="215"/>
      <c r="J115" s="232"/>
      <c r="K115" s="232"/>
      <c r="L115" s="232"/>
    </row>
    <row r="116" spans="1:12" ht="14.25" x14ac:dyDescent="0.2">
      <c r="B116" s="217" t="s">
        <v>152</v>
      </c>
      <c r="C116" s="222"/>
      <c r="D116" s="222"/>
      <c r="E116" s="219"/>
      <c r="F116" s="219"/>
      <c r="G116" s="220"/>
      <c r="H116" s="220"/>
      <c r="J116" s="232"/>
      <c r="K116" s="232"/>
      <c r="L116" s="232"/>
    </row>
    <row r="117" spans="1:12" ht="13.5" thickBot="1" x14ac:dyDescent="0.25">
      <c r="B117" s="221"/>
      <c r="C117" s="222"/>
      <c r="D117" s="222"/>
      <c r="E117" s="219"/>
      <c r="F117" s="219"/>
      <c r="G117" s="220"/>
      <c r="H117" s="220"/>
      <c r="J117" s="232"/>
      <c r="K117" s="232"/>
      <c r="L117" s="232"/>
    </row>
    <row r="118" spans="1:12" ht="13.5" thickBot="1" x14ac:dyDescent="0.25">
      <c r="B118" s="345"/>
      <c r="C118" s="286"/>
      <c r="D118" s="346"/>
      <c r="E118" s="225"/>
      <c r="F118" s="225"/>
      <c r="G118" s="226"/>
      <c r="H118" s="227"/>
      <c r="J118" s="232"/>
      <c r="K118" s="232"/>
      <c r="L118" s="232"/>
    </row>
    <row r="119" spans="1:12" ht="13.5" thickBot="1" x14ac:dyDescent="0.25">
      <c r="B119" s="347"/>
      <c r="C119" s="318" t="s">
        <v>132</v>
      </c>
      <c r="D119" s="319"/>
      <c r="E119" s="229"/>
      <c r="F119" s="229"/>
      <c r="G119" s="230"/>
      <c r="H119" s="231"/>
      <c r="J119" s="232"/>
      <c r="K119" s="232"/>
      <c r="L119" s="232"/>
    </row>
    <row r="120" spans="1:12" x14ac:dyDescent="0.2">
      <c r="B120" s="347"/>
      <c r="C120" s="233" t="s">
        <v>145</v>
      </c>
      <c r="D120" s="235"/>
      <c r="E120" s="229"/>
      <c r="F120" s="229"/>
      <c r="G120" s="230"/>
      <c r="H120" s="231"/>
      <c r="J120" s="232"/>
      <c r="K120" s="232"/>
      <c r="L120" s="232"/>
    </row>
    <row r="121" spans="1:12" x14ac:dyDescent="0.2">
      <c r="B121" s="348"/>
      <c r="C121" s="230" t="s">
        <v>153</v>
      </c>
      <c r="D121" s="230"/>
      <c r="E121" s="229"/>
      <c r="F121" s="229"/>
      <c r="G121" s="230"/>
      <c r="H121" s="231"/>
      <c r="J121" s="232"/>
      <c r="K121" s="232"/>
      <c r="L121" s="232"/>
    </row>
    <row r="122" spans="1:12" s="349" customFormat="1" ht="13.5" thickBot="1" x14ac:dyDescent="0.25">
      <c r="B122" s="350"/>
      <c r="C122" s="259" t="s">
        <v>147</v>
      </c>
      <c r="D122" s="259"/>
      <c r="E122" s="258"/>
      <c r="F122" s="258"/>
      <c r="G122" s="259"/>
      <c r="H122" s="260"/>
      <c r="J122" s="351"/>
      <c r="K122" s="351"/>
      <c r="L122" s="351"/>
    </row>
    <row r="123" spans="1:12" s="167" customFormat="1" ht="18.75" thickBot="1" x14ac:dyDescent="0.3">
      <c r="B123" s="352" t="s">
        <v>102</v>
      </c>
      <c r="C123" s="353" t="s">
        <v>103</v>
      </c>
      <c r="D123" s="354" t="s">
        <v>72</v>
      </c>
      <c r="E123" s="355" t="s">
        <v>73</v>
      </c>
      <c r="F123" s="356" t="s">
        <v>74</v>
      </c>
      <c r="G123" s="357" t="s">
        <v>75</v>
      </c>
      <c r="H123" s="358" t="s">
        <v>76</v>
      </c>
    </row>
    <row r="124" spans="1:12" x14ac:dyDescent="0.2">
      <c r="A124" s="165">
        <f>A104+1</f>
        <v>49</v>
      </c>
      <c r="B124" s="359"/>
      <c r="C124" s="360">
        <v>6112</v>
      </c>
      <c r="D124" s="272" t="s">
        <v>154</v>
      </c>
      <c r="E124" s="361">
        <v>82</v>
      </c>
      <c r="F124" s="361">
        <v>82</v>
      </c>
      <c r="G124" s="362">
        <v>17</v>
      </c>
      <c r="H124" s="184">
        <f t="shared" ref="H124:H126" si="26">IF(F124=0,0,G124/F124)</f>
        <v>0.2073170731707317</v>
      </c>
      <c r="J124" s="232"/>
      <c r="K124" s="232"/>
      <c r="L124" s="232"/>
    </row>
    <row r="125" spans="1:12" ht="13.5" thickBot="1" x14ac:dyDescent="0.25">
      <c r="A125" s="165">
        <f t="shared" ref="A125" si="27">A124+1</f>
        <v>50</v>
      </c>
      <c r="B125" s="363"/>
      <c r="C125" s="276">
        <v>6171</v>
      </c>
      <c r="D125" s="292" t="s">
        <v>155</v>
      </c>
      <c r="E125" s="200">
        <v>859</v>
      </c>
      <c r="F125" s="200">
        <v>859</v>
      </c>
      <c r="G125" s="364">
        <v>241</v>
      </c>
      <c r="H125" s="184">
        <f t="shared" si="26"/>
        <v>0.28055878928987193</v>
      </c>
      <c r="J125" s="232"/>
      <c r="K125" s="232"/>
      <c r="L125" s="232"/>
    </row>
    <row r="126" spans="1:12" ht="13.5" thickBot="1" x14ac:dyDescent="0.25">
      <c r="A126" s="165">
        <f>A125+1</f>
        <v>51</v>
      </c>
      <c r="B126" s="317"/>
      <c r="C126" s="264"/>
      <c r="D126" s="291" t="s">
        <v>121</v>
      </c>
      <c r="E126" s="178">
        <f>SUM(E124:E125)</f>
        <v>941</v>
      </c>
      <c r="F126" s="178">
        <f>SUM(F124:F125)</f>
        <v>941</v>
      </c>
      <c r="G126" s="178">
        <f>SUM(G124:G125)</f>
        <v>258</v>
      </c>
      <c r="H126" s="179">
        <f t="shared" si="26"/>
        <v>0.27417640807651433</v>
      </c>
      <c r="J126" s="232"/>
      <c r="K126" s="232"/>
      <c r="L126" s="232"/>
    </row>
    <row r="127" spans="1:12" x14ac:dyDescent="0.2">
      <c r="B127" s="345"/>
      <c r="C127" s="286"/>
      <c r="D127" s="346"/>
      <c r="E127" s="225"/>
      <c r="F127" s="225"/>
      <c r="G127" s="226"/>
      <c r="H127" s="227"/>
      <c r="J127" s="232"/>
      <c r="K127" s="232"/>
      <c r="L127" s="232"/>
    </row>
    <row r="128" spans="1:12" x14ac:dyDescent="0.2">
      <c r="B128" s="365"/>
      <c r="C128" s="366" t="s">
        <v>156</v>
      </c>
      <c r="D128" s="367"/>
      <c r="E128" s="229"/>
      <c r="F128" s="229"/>
      <c r="G128" s="230"/>
      <c r="H128" s="231"/>
      <c r="J128" s="232"/>
      <c r="K128" s="232"/>
      <c r="L128" s="232"/>
    </row>
    <row r="129" spans="1:12" x14ac:dyDescent="0.2">
      <c r="B129" s="347"/>
      <c r="C129" s="230" t="s">
        <v>153</v>
      </c>
      <c r="D129" s="235"/>
      <c r="E129" s="229"/>
      <c r="F129" s="229"/>
      <c r="G129" s="230"/>
      <c r="H129" s="231"/>
      <c r="J129" s="232"/>
      <c r="K129" s="232"/>
      <c r="L129" s="232"/>
    </row>
    <row r="130" spans="1:12" ht="13.5" thickBot="1" x14ac:dyDescent="0.25">
      <c r="B130" s="350"/>
      <c r="C130" s="259" t="s">
        <v>157</v>
      </c>
      <c r="D130" s="259"/>
      <c r="E130" s="258"/>
      <c r="F130" s="258"/>
      <c r="G130" s="259"/>
      <c r="H130" s="260"/>
      <c r="J130" s="232"/>
      <c r="K130" s="232"/>
      <c r="L130" s="232"/>
    </row>
    <row r="131" spans="1:12" ht="13.5" thickBot="1" x14ac:dyDescent="0.25">
      <c r="B131" s="168" t="s">
        <v>102</v>
      </c>
      <c r="C131" s="169" t="s">
        <v>103</v>
      </c>
      <c r="D131" s="170" t="s">
        <v>72</v>
      </c>
      <c r="E131" s="171" t="s">
        <v>73</v>
      </c>
      <c r="F131" s="172" t="s">
        <v>74</v>
      </c>
      <c r="G131" s="239" t="s">
        <v>75</v>
      </c>
      <c r="H131" s="174" t="s">
        <v>76</v>
      </c>
      <c r="J131" s="232"/>
      <c r="K131" s="232"/>
      <c r="L131" s="232"/>
    </row>
    <row r="132" spans="1:12" x14ac:dyDescent="0.2">
      <c r="A132" s="165">
        <f>A126+1</f>
        <v>52</v>
      </c>
      <c r="B132" s="359"/>
      <c r="C132" s="360">
        <v>6112</v>
      </c>
      <c r="D132" s="272" t="s">
        <v>154</v>
      </c>
      <c r="E132" s="361">
        <v>66</v>
      </c>
      <c r="F132" s="361">
        <v>66</v>
      </c>
      <c r="G132" s="362">
        <v>3</v>
      </c>
      <c r="H132" s="184">
        <f t="shared" ref="H132:H134" si="28">IF(F132=0,0,G132/F132)</f>
        <v>4.5454545454545456E-2</v>
      </c>
      <c r="J132" s="232"/>
      <c r="K132" s="232"/>
      <c r="L132" s="232"/>
    </row>
    <row r="133" spans="1:12" ht="13.5" thickBot="1" x14ac:dyDescent="0.25">
      <c r="A133" s="165">
        <f>A132+1</f>
        <v>53</v>
      </c>
      <c r="B133" s="363"/>
      <c r="C133" s="276">
        <v>6171</v>
      </c>
      <c r="D133" s="292" t="s">
        <v>155</v>
      </c>
      <c r="E133" s="200">
        <v>645</v>
      </c>
      <c r="F133" s="200">
        <v>645</v>
      </c>
      <c r="G133" s="364">
        <v>167</v>
      </c>
      <c r="H133" s="184">
        <f t="shared" si="28"/>
        <v>0.25891472868217053</v>
      </c>
      <c r="J133" s="232"/>
      <c r="K133" s="232"/>
      <c r="L133" s="232"/>
    </row>
    <row r="134" spans="1:12" ht="13.5" thickBot="1" x14ac:dyDescent="0.25">
      <c r="A134" s="165">
        <f>A133+1</f>
        <v>54</v>
      </c>
      <c r="B134" s="317"/>
      <c r="C134" s="264"/>
      <c r="D134" s="291" t="s">
        <v>121</v>
      </c>
      <c r="E134" s="178">
        <f>SUM(E132:E133)</f>
        <v>711</v>
      </c>
      <c r="F134" s="178">
        <f>SUM(F132:F133)</f>
        <v>711</v>
      </c>
      <c r="G134" s="178">
        <f>SUM(G132:G133)</f>
        <v>170</v>
      </c>
      <c r="H134" s="179">
        <f t="shared" si="28"/>
        <v>0.23909985935302391</v>
      </c>
      <c r="J134" s="232"/>
      <c r="K134" s="232"/>
      <c r="L134" s="232"/>
    </row>
    <row r="135" spans="1:12" x14ac:dyDescent="0.2">
      <c r="B135" s="293"/>
      <c r="C135" s="293"/>
      <c r="D135" s="293"/>
      <c r="E135" s="215"/>
      <c r="F135" s="215"/>
      <c r="G135" s="215"/>
      <c r="H135" s="294"/>
      <c r="J135" s="232"/>
      <c r="K135" s="232"/>
      <c r="L135" s="232"/>
    </row>
    <row r="136" spans="1:12" x14ac:dyDescent="0.2">
      <c r="B136" s="220"/>
      <c r="C136" s="220"/>
      <c r="D136" s="220"/>
      <c r="E136" s="368"/>
      <c r="F136" s="219"/>
      <c r="G136" s="220"/>
      <c r="H136" s="220"/>
      <c r="J136" s="232"/>
      <c r="K136" s="232"/>
      <c r="L136" s="232"/>
    </row>
    <row r="137" spans="1:12" ht="15" x14ac:dyDescent="0.25">
      <c r="B137" s="369" t="s">
        <v>158</v>
      </c>
      <c r="C137" s="370"/>
      <c r="D137" s="370"/>
      <c r="E137" s="371"/>
      <c r="F137" s="219"/>
      <c r="G137" s="220"/>
      <c r="H137" s="220"/>
      <c r="J137" s="232"/>
      <c r="K137" s="232"/>
      <c r="L137" s="232"/>
    </row>
    <row r="138" spans="1:12" ht="15" x14ac:dyDescent="0.25">
      <c r="B138" s="217" t="s">
        <v>159</v>
      </c>
      <c r="C138" s="218"/>
      <c r="D138" s="218"/>
      <c r="E138" s="219"/>
      <c r="F138" s="219"/>
      <c r="G138" s="220"/>
      <c r="H138" s="220"/>
      <c r="J138" s="232"/>
      <c r="K138" s="232"/>
      <c r="L138" s="232"/>
    </row>
    <row r="139" spans="1:12" ht="13.5" thickBot="1" x14ac:dyDescent="0.25">
      <c r="B139" s="372"/>
      <c r="C139" s="220"/>
      <c r="D139" s="220"/>
      <c r="E139" s="219"/>
      <c r="F139" s="219"/>
      <c r="G139" s="220"/>
      <c r="H139" s="220"/>
      <c r="J139" s="232"/>
      <c r="K139" s="232"/>
      <c r="L139" s="232"/>
    </row>
    <row r="140" spans="1:12" ht="13.5" thickBot="1" x14ac:dyDescent="0.25">
      <c r="B140" s="223"/>
      <c r="C140" s="224"/>
      <c r="D140" s="224"/>
      <c r="E140" s="225"/>
      <c r="F140" s="225"/>
      <c r="G140" s="226"/>
      <c r="H140" s="227"/>
      <c r="J140" s="232"/>
      <c r="K140" s="232"/>
      <c r="L140" s="232"/>
    </row>
    <row r="141" spans="1:12" ht="13.5" thickBot="1" x14ac:dyDescent="0.25">
      <c r="B141" s="228"/>
      <c r="C141" s="177" t="s">
        <v>160</v>
      </c>
      <c r="D141" s="177"/>
      <c r="E141" s="229"/>
      <c r="F141" s="229"/>
      <c r="G141" s="230"/>
      <c r="H141" s="231"/>
      <c r="J141" s="232"/>
      <c r="K141" s="232"/>
      <c r="L141" s="232"/>
    </row>
    <row r="142" spans="1:12" x14ac:dyDescent="0.2">
      <c r="B142" s="228"/>
      <c r="C142" s="235" t="s">
        <v>100</v>
      </c>
      <c r="D142" s="235"/>
      <c r="E142" s="229" t="s">
        <v>101</v>
      </c>
      <c r="F142" s="229"/>
      <c r="G142" s="230"/>
      <c r="H142" s="231"/>
      <c r="J142" s="232"/>
      <c r="K142" s="232"/>
      <c r="L142" s="232"/>
    </row>
    <row r="143" spans="1:12" ht="13.5" thickBot="1" x14ac:dyDescent="0.25">
      <c r="B143" s="256"/>
      <c r="C143" s="257"/>
      <c r="D143" s="257"/>
      <c r="E143" s="258"/>
      <c r="F143" s="258"/>
      <c r="G143" s="259"/>
      <c r="H143" s="260"/>
      <c r="J143" s="232"/>
      <c r="K143" s="232"/>
      <c r="L143" s="232"/>
    </row>
    <row r="144" spans="1:12" s="167" customFormat="1" ht="18.75" thickBot="1" x14ac:dyDescent="0.3">
      <c r="B144" s="168" t="s">
        <v>102</v>
      </c>
      <c r="C144" s="261" t="s">
        <v>103</v>
      </c>
      <c r="D144" s="261" t="s">
        <v>72</v>
      </c>
      <c r="E144" s="171" t="s">
        <v>73</v>
      </c>
      <c r="F144" s="172" t="s">
        <v>74</v>
      </c>
      <c r="G144" s="239" t="s">
        <v>75</v>
      </c>
      <c r="H144" s="174" t="s">
        <v>76</v>
      </c>
    </row>
    <row r="145" spans="1:12" ht="13.5" thickBot="1" x14ac:dyDescent="0.25">
      <c r="A145" s="165">
        <f>A134+1</f>
        <v>55</v>
      </c>
      <c r="B145" s="289">
        <v>1361</v>
      </c>
      <c r="C145" s="290"/>
      <c r="D145" s="299" t="s">
        <v>161</v>
      </c>
      <c r="E145" s="297">
        <v>500</v>
      </c>
      <c r="F145" s="297">
        <v>500</v>
      </c>
      <c r="G145" s="298">
        <v>204</v>
      </c>
      <c r="H145" s="344">
        <f t="shared" ref="H145:H146" si="29">IF(F145=0,0,G145/F145)</f>
        <v>0.40799999999999997</v>
      </c>
      <c r="J145" s="232"/>
      <c r="K145" s="232"/>
      <c r="L145" s="232"/>
    </row>
    <row r="146" spans="1:12" ht="13.5" thickBot="1" x14ac:dyDescent="0.25">
      <c r="A146" s="165">
        <f t="shared" ref="A146" si="30">A145+1</f>
        <v>56</v>
      </c>
      <c r="B146" s="308"/>
      <c r="C146" s="299"/>
      <c r="D146" s="264" t="s">
        <v>121</v>
      </c>
      <c r="E146" s="178">
        <f>SUM(E145:E145)</f>
        <v>500</v>
      </c>
      <c r="F146" s="178">
        <f>SUM(F145:F145)</f>
        <v>500</v>
      </c>
      <c r="G146" s="178">
        <f>SUM(G145:G145)</f>
        <v>204</v>
      </c>
      <c r="H146" s="179">
        <f t="shared" si="29"/>
        <v>0.40799999999999997</v>
      </c>
      <c r="J146" s="232"/>
      <c r="K146" s="232"/>
      <c r="L146" s="232"/>
    </row>
    <row r="147" spans="1:12" x14ac:dyDescent="0.2">
      <c r="B147" s="223"/>
      <c r="C147" s="224"/>
      <c r="D147" s="224"/>
      <c r="E147" s="225"/>
      <c r="F147" s="225"/>
      <c r="G147" s="226"/>
      <c r="H147" s="227"/>
      <c r="J147" s="232"/>
      <c r="K147" s="232"/>
      <c r="L147" s="232"/>
    </row>
    <row r="148" spans="1:12" x14ac:dyDescent="0.2">
      <c r="B148" s="228"/>
      <c r="C148" s="235" t="s">
        <v>110</v>
      </c>
      <c r="D148" s="235"/>
      <c r="E148" s="229" t="s">
        <v>111</v>
      </c>
      <c r="F148" s="229"/>
      <c r="G148" s="230"/>
      <c r="H148" s="231"/>
      <c r="J148" s="232"/>
      <c r="K148" s="232"/>
      <c r="L148" s="232"/>
    </row>
    <row r="149" spans="1:12" ht="13.5" thickBot="1" x14ac:dyDescent="0.25">
      <c r="B149" s="256"/>
      <c r="C149" s="257"/>
      <c r="D149" s="257"/>
      <c r="E149" s="258"/>
      <c r="F149" s="258"/>
      <c r="G149" s="259"/>
      <c r="H149" s="260"/>
      <c r="J149" s="232"/>
      <c r="K149" s="232"/>
      <c r="L149" s="232"/>
    </row>
    <row r="150" spans="1:12" s="167" customFormat="1" ht="18.75" thickBot="1" x14ac:dyDescent="0.3">
      <c r="B150" s="168" t="s">
        <v>102</v>
      </c>
      <c r="C150" s="261" t="s">
        <v>103</v>
      </c>
      <c r="D150" s="261" t="s">
        <v>72</v>
      </c>
      <c r="E150" s="171" t="s">
        <v>73</v>
      </c>
      <c r="F150" s="172" t="s">
        <v>74</v>
      </c>
      <c r="G150" s="239" t="s">
        <v>75</v>
      </c>
      <c r="H150" s="174" t="s">
        <v>76</v>
      </c>
    </row>
    <row r="151" spans="1:12" x14ac:dyDescent="0.2">
      <c r="A151" s="165">
        <f>A146+1</f>
        <v>57</v>
      </c>
      <c r="B151" s="373">
        <v>2212</v>
      </c>
      <c r="C151" s="374">
        <v>2169</v>
      </c>
      <c r="D151" s="375" t="s">
        <v>162</v>
      </c>
      <c r="E151" s="323">
        <v>50</v>
      </c>
      <c r="F151" s="376">
        <v>50</v>
      </c>
      <c r="G151" s="377">
        <v>18</v>
      </c>
      <c r="H151" s="303">
        <f t="shared" ref="H151:H155" si="31">IF(F151=0,0,G151/F151)</f>
        <v>0.36</v>
      </c>
      <c r="J151" s="232"/>
      <c r="K151" s="232"/>
      <c r="L151" s="232"/>
    </row>
    <row r="152" spans="1:12" x14ac:dyDescent="0.2">
      <c r="A152" s="165">
        <f t="shared" ref="A152:A155" si="32">A151+1</f>
        <v>58</v>
      </c>
      <c r="B152" s="270">
        <v>2324</v>
      </c>
      <c r="C152" s="271">
        <v>2169</v>
      </c>
      <c r="D152" s="378" t="s">
        <v>163</v>
      </c>
      <c r="E152" s="188">
        <v>0</v>
      </c>
      <c r="F152" s="273">
        <v>0</v>
      </c>
      <c r="G152" s="288">
        <v>4</v>
      </c>
      <c r="H152" s="184">
        <f t="shared" si="31"/>
        <v>0</v>
      </c>
      <c r="J152" s="232"/>
      <c r="K152" s="232"/>
      <c r="L152" s="232"/>
    </row>
    <row r="153" spans="1:12" x14ac:dyDescent="0.2">
      <c r="A153" s="165">
        <f>A152+1</f>
        <v>59</v>
      </c>
      <c r="B153" s="270">
        <v>2212</v>
      </c>
      <c r="C153" s="271">
        <v>3635</v>
      </c>
      <c r="D153" s="379" t="s">
        <v>164</v>
      </c>
      <c r="E153" s="188">
        <v>0</v>
      </c>
      <c r="F153" s="273">
        <v>0</v>
      </c>
      <c r="G153" s="288">
        <v>0</v>
      </c>
      <c r="H153" s="184">
        <f t="shared" si="31"/>
        <v>0</v>
      </c>
      <c r="J153" s="232"/>
      <c r="K153" s="232"/>
      <c r="L153" s="232"/>
    </row>
    <row r="154" spans="1:12" ht="13.5" thickBot="1" x14ac:dyDescent="0.25">
      <c r="A154" s="165">
        <f t="shared" si="32"/>
        <v>60</v>
      </c>
      <c r="B154" s="275">
        <v>2324</v>
      </c>
      <c r="C154" s="276">
        <v>3635</v>
      </c>
      <c r="D154" s="380" t="s">
        <v>163</v>
      </c>
      <c r="E154" s="278">
        <v>0</v>
      </c>
      <c r="F154" s="279">
        <v>0</v>
      </c>
      <c r="G154" s="305">
        <v>0</v>
      </c>
      <c r="H154" s="184">
        <f t="shared" si="31"/>
        <v>0</v>
      </c>
      <c r="J154" s="232"/>
      <c r="K154" s="232"/>
      <c r="L154" s="232"/>
    </row>
    <row r="155" spans="1:12" ht="13.5" thickBot="1" x14ac:dyDescent="0.25">
      <c r="A155" s="165">
        <f t="shared" si="32"/>
        <v>61</v>
      </c>
      <c r="B155" s="308"/>
      <c r="C155" s="299"/>
      <c r="D155" s="381" t="s">
        <v>121</v>
      </c>
      <c r="E155" s="178">
        <f>SUM(E151:E154)</f>
        <v>50</v>
      </c>
      <c r="F155" s="382">
        <f>SUM(F151:F154)</f>
        <v>50</v>
      </c>
      <c r="G155" s="178">
        <f>SUM(G151:G154)</f>
        <v>22</v>
      </c>
      <c r="H155" s="203">
        <f t="shared" si="31"/>
        <v>0.44</v>
      </c>
      <c r="J155" s="232"/>
      <c r="K155" s="232"/>
      <c r="L155" s="232"/>
    </row>
    <row r="156" spans="1:12" x14ac:dyDescent="0.2">
      <c r="B156" s="292"/>
      <c r="C156" s="292"/>
      <c r="D156" s="383"/>
      <c r="E156" s="215"/>
      <c r="F156" s="215"/>
      <c r="G156" s="215"/>
      <c r="H156" s="294"/>
      <c r="J156" s="232"/>
      <c r="K156" s="232"/>
      <c r="L156" s="232"/>
    </row>
    <row r="157" spans="1:12" ht="15" thickBot="1" x14ac:dyDescent="0.25">
      <c r="B157" s="384" t="s">
        <v>165</v>
      </c>
      <c r="C157" s="385"/>
      <c r="D157" s="385"/>
      <c r="E157" s="385"/>
      <c r="F157" s="386"/>
      <c r="G157" s="292"/>
      <c r="H157" s="292"/>
      <c r="J157" s="232"/>
      <c r="K157" s="232"/>
      <c r="L157" s="232"/>
    </row>
    <row r="158" spans="1:12" ht="13.5" thickBot="1" x14ac:dyDescent="0.25">
      <c r="B158" s="223"/>
      <c r="C158" s="224"/>
      <c r="D158" s="224"/>
      <c r="E158" s="225"/>
      <c r="F158" s="225"/>
      <c r="G158" s="226"/>
      <c r="H158" s="227"/>
      <c r="J158" s="232"/>
      <c r="K158" s="232"/>
      <c r="L158" s="232"/>
    </row>
    <row r="159" spans="1:12" ht="13.5" thickBot="1" x14ac:dyDescent="0.25">
      <c r="B159" s="228"/>
      <c r="C159" s="177" t="s">
        <v>160</v>
      </c>
      <c r="D159" s="177"/>
      <c r="E159" s="229"/>
      <c r="F159" s="229"/>
      <c r="G159" s="230"/>
      <c r="H159" s="231"/>
      <c r="J159" s="232"/>
      <c r="K159" s="232"/>
      <c r="L159" s="232"/>
    </row>
    <row r="160" spans="1:12" x14ac:dyDescent="0.2">
      <c r="B160" s="228"/>
      <c r="C160" s="235" t="s">
        <v>100</v>
      </c>
      <c r="D160" s="235"/>
      <c r="E160" s="229" t="s">
        <v>101</v>
      </c>
      <c r="F160" s="229"/>
      <c r="G160" s="230"/>
      <c r="H160" s="231"/>
      <c r="J160" s="232"/>
      <c r="K160" s="232"/>
      <c r="L160" s="232"/>
    </row>
    <row r="161" spans="1:12" ht="13.5" thickBot="1" x14ac:dyDescent="0.25">
      <c r="B161" s="256"/>
      <c r="C161" s="257"/>
      <c r="D161" s="257"/>
      <c r="E161" s="258"/>
      <c r="F161" s="258"/>
      <c r="G161" s="259"/>
      <c r="H161" s="260"/>
      <c r="J161" s="232"/>
      <c r="K161" s="232"/>
      <c r="L161" s="232"/>
    </row>
    <row r="162" spans="1:12" s="167" customFormat="1" ht="18.75" thickBot="1" x14ac:dyDescent="0.3">
      <c r="B162" s="168" t="s">
        <v>102</v>
      </c>
      <c r="C162" s="261" t="s">
        <v>103</v>
      </c>
      <c r="D162" s="261" t="s">
        <v>72</v>
      </c>
      <c r="E162" s="171" t="s">
        <v>73</v>
      </c>
      <c r="F162" s="172" t="s">
        <v>74</v>
      </c>
      <c r="G162" s="239" t="s">
        <v>75</v>
      </c>
      <c r="H162" s="174" t="s">
        <v>76</v>
      </c>
    </row>
    <row r="163" spans="1:12" ht="13.5" thickBot="1" x14ac:dyDescent="0.25">
      <c r="A163" s="165">
        <f>A155+1</f>
        <v>62</v>
      </c>
      <c r="B163" s="270">
        <v>1361</v>
      </c>
      <c r="C163" s="271"/>
      <c r="D163" s="387" t="s">
        <v>166</v>
      </c>
      <c r="E163" s="288">
        <v>100</v>
      </c>
      <c r="F163" s="288">
        <v>100</v>
      </c>
      <c r="G163" s="315">
        <v>32</v>
      </c>
      <c r="H163" s="184">
        <f t="shared" ref="H163:H164" si="33">IF(F163=0,0,G163/F163)</f>
        <v>0.32</v>
      </c>
      <c r="J163" s="232"/>
      <c r="K163" s="232"/>
      <c r="L163" s="232"/>
    </row>
    <row r="164" spans="1:12" ht="13.5" thickBot="1" x14ac:dyDescent="0.25">
      <c r="A164" s="165">
        <f t="shared" ref="A164" si="34">A163+1</f>
        <v>63</v>
      </c>
      <c r="B164" s="308"/>
      <c r="C164" s="299"/>
      <c r="D164" s="264" t="s">
        <v>167</v>
      </c>
      <c r="E164" s="178">
        <f t="shared" ref="E164:G164" si="35">SUM(E163:E163)</f>
        <v>100</v>
      </c>
      <c r="F164" s="178">
        <f t="shared" si="35"/>
        <v>100</v>
      </c>
      <c r="G164" s="178">
        <f t="shared" si="35"/>
        <v>32</v>
      </c>
      <c r="H164" s="179">
        <f t="shared" si="33"/>
        <v>0.32</v>
      </c>
      <c r="J164" s="232"/>
      <c r="K164" s="232"/>
      <c r="L164" s="232"/>
    </row>
    <row r="165" spans="1:12" x14ac:dyDescent="0.2">
      <c r="B165" s="292"/>
      <c r="C165" s="292"/>
      <c r="D165" s="293"/>
      <c r="E165" s="215"/>
      <c r="F165" s="215"/>
      <c r="G165" s="215"/>
      <c r="H165" s="294"/>
      <c r="J165" s="232"/>
      <c r="K165" s="232"/>
      <c r="L165" s="232"/>
    </row>
    <row r="166" spans="1:12" x14ac:dyDescent="0.2">
      <c r="B166" s="292"/>
      <c r="C166" s="292"/>
      <c r="D166" s="293"/>
      <c r="E166" s="215"/>
      <c r="F166" s="215"/>
      <c r="G166" s="215"/>
      <c r="H166" s="294"/>
      <c r="J166" s="232"/>
      <c r="K166" s="232"/>
      <c r="L166" s="232"/>
    </row>
    <row r="167" spans="1:12" x14ac:dyDescent="0.2">
      <c r="B167" s="292"/>
      <c r="C167" s="292"/>
      <c r="D167" s="293"/>
      <c r="E167" s="215"/>
      <c r="F167" s="215"/>
      <c r="G167" s="215"/>
      <c r="H167" s="294"/>
      <c r="J167" s="232"/>
      <c r="K167" s="232"/>
      <c r="L167" s="232"/>
    </row>
    <row r="168" spans="1:12" x14ac:dyDescent="0.2">
      <c r="B168" s="292"/>
      <c r="C168" s="292"/>
      <c r="D168" s="293"/>
      <c r="E168" s="215"/>
      <c r="F168" s="215"/>
      <c r="G168" s="215"/>
      <c r="H168" s="294"/>
      <c r="J168" s="232"/>
      <c r="K168" s="232"/>
      <c r="L168" s="232"/>
    </row>
    <row r="169" spans="1:12" x14ac:dyDescent="0.2">
      <c r="B169" s="292"/>
      <c r="C169" s="292"/>
      <c r="D169" s="293"/>
      <c r="E169" s="215"/>
      <c r="F169" s="215"/>
      <c r="G169" s="215"/>
      <c r="H169" s="294"/>
      <c r="J169" s="232"/>
      <c r="K169" s="232"/>
      <c r="L169" s="232"/>
    </row>
    <row r="170" spans="1:12" x14ac:dyDescent="0.2">
      <c r="B170" s="292"/>
      <c r="C170" s="292"/>
      <c r="D170" s="293"/>
      <c r="E170" s="215"/>
      <c r="F170" s="215"/>
      <c r="G170" s="215"/>
      <c r="H170" s="294"/>
      <c r="J170" s="232"/>
      <c r="K170" s="232"/>
      <c r="L170" s="232"/>
    </row>
    <row r="171" spans="1:12" x14ac:dyDescent="0.2">
      <c r="B171" s="292"/>
      <c r="C171" s="292"/>
      <c r="D171" s="293"/>
      <c r="E171" s="215"/>
      <c r="F171" s="215"/>
      <c r="G171" s="215"/>
      <c r="H171" s="294"/>
      <c r="J171" s="232"/>
      <c r="K171" s="232"/>
      <c r="L171" s="232"/>
    </row>
    <row r="172" spans="1:12" x14ac:dyDescent="0.2">
      <c r="B172" s="292"/>
      <c r="C172" s="292"/>
      <c r="D172" s="293"/>
      <c r="E172" s="215"/>
      <c r="F172" s="215"/>
      <c r="G172" s="215"/>
      <c r="H172" s="294"/>
      <c r="J172" s="232"/>
      <c r="K172" s="232"/>
      <c r="L172" s="232"/>
    </row>
    <row r="173" spans="1:12" ht="13.5" thickBot="1" x14ac:dyDescent="0.25">
      <c r="B173" s="292"/>
      <c r="C173" s="292"/>
      <c r="D173" s="293"/>
      <c r="E173" s="215"/>
      <c r="F173" s="215"/>
      <c r="G173" s="215"/>
      <c r="H173" s="294"/>
      <c r="J173" s="232"/>
      <c r="K173" s="232"/>
      <c r="L173" s="232"/>
    </row>
    <row r="174" spans="1:12" x14ac:dyDescent="0.2">
      <c r="B174" s="388"/>
      <c r="C174" s="226"/>
      <c r="D174" s="226"/>
      <c r="E174" s="225"/>
      <c r="F174" s="225"/>
      <c r="G174" s="226"/>
      <c r="H174" s="227"/>
      <c r="J174" s="232"/>
      <c r="K174" s="232"/>
      <c r="L174" s="232"/>
    </row>
    <row r="175" spans="1:12" x14ac:dyDescent="0.2">
      <c r="B175" s="228"/>
      <c r="C175" s="235" t="s">
        <v>110</v>
      </c>
      <c r="D175" s="235"/>
      <c r="E175" s="229" t="s">
        <v>111</v>
      </c>
      <c r="F175" s="229"/>
      <c r="G175" s="230"/>
      <c r="H175" s="231"/>
      <c r="J175" s="232"/>
      <c r="K175" s="232"/>
      <c r="L175" s="232"/>
    </row>
    <row r="176" spans="1:12" ht="13.5" thickBot="1" x14ac:dyDescent="0.25">
      <c r="B176" s="256"/>
      <c r="C176" s="257"/>
      <c r="D176" s="257"/>
      <c r="E176" s="258"/>
      <c r="F176" s="258"/>
      <c r="G176" s="259"/>
      <c r="H176" s="260"/>
      <c r="J176" s="232"/>
      <c r="K176" s="232"/>
      <c r="L176" s="232"/>
    </row>
    <row r="177" spans="1:12" s="167" customFormat="1" ht="18.75" thickBot="1" x14ac:dyDescent="0.3">
      <c r="B177" s="389" t="s">
        <v>102</v>
      </c>
      <c r="C177" s="390" t="s">
        <v>103</v>
      </c>
      <c r="D177" s="391" t="s">
        <v>72</v>
      </c>
      <c r="E177" s="392" t="s">
        <v>73</v>
      </c>
      <c r="F177" s="393" t="s">
        <v>74</v>
      </c>
      <c r="G177" s="394" t="s">
        <v>75</v>
      </c>
      <c r="H177" s="395" t="s">
        <v>76</v>
      </c>
    </row>
    <row r="178" spans="1:12" s="167" customFormat="1" ht="12.75" customHeight="1" x14ac:dyDescent="0.25">
      <c r="A178" s="165">
        <f>A164+1</f>
        <v>64</v>
      </c>
      <c r="B178" s="359">
        <v>2212</v>
      </c>
      <c r="C178" s="360">
        <v>2212</v>
      </c>
      <c r="D178" s="396" t="s">
        <v>168</v>
      </c>
      <c r="E178" s="397">
        <v>0</v>
      </c>
      <c r="F178" s="398">
        <v>0</v>
      </c>
      <c r="G178" s="399">
        <v>0</v>
      </c>
      <c r="H178" s="269">
        <f t="shared" ref="H178:H182" si="36">IF(F178=0,0,G178/F178)</f>
        <v>0</v>
      </c>
    </row>
    <row r="179" spans="1:12" s="167" customFormat="1" ht="12.75" customHeight="1" x14ac:dyDescent="0.25">
      <c r="A179" s="165">
        <f>A178+1</f>
        <v>65</v>
      </c>
      <c r="B179" s="244">
        <v>2324</v>
      </c>
      <c r="C179" s="400">
        <v>2212</v>
      </c>
      <c r="D179" s="246" t="s">
        <v>169</v>
      </c>
      <c r="E179" s="361">
        <v>0</v>
      </c>
      <c r="F179" s="401">
        <v>0</v>
      </c>
      <c r="G179" s="287">
        <v>0</v>
      </c>
      <c r="H179" s="274">
        <f t="shared" si="36"/>
        <v>0</v>
      </c>
    </row>
    <row r="180" spans="1:12" x14ac:dyDescent="0.2">
      <c r="A180" s="165">
        <f>A179+1</f>
        <v>66</v>
      </c>
      <c r="B180" s="270">
        <v>2212</v>
      </c>
      <c r="C180" s="271">
        <v>2219</v>
      </c>
      <c r="D180" s="378" t="s">
        <v>170</v>
      </c>
      <c r="E180" s="288">
        <v>100</v>
      </c>
      <c r="F180" s="402">
        <v>100</v>
      </c>
      <c r="G180" s="288">
        <v>31</v>
      </c>
      <c r="H180" s="274">
        <f t="shared" si="36"/>
        <v>0.31</v>
      </c>
      <c r="J180" s="232"/>
      <c r="K180" s="232"/>
      <c r="L180" s="232"/>
    </row>
    <row r="181" spans="1:12" ht="13.5" thickBot="1" x14ac:dyDescent="0.25">
      <c r="A181" s="165">
        <f t="shared" ref="A181:A182" si="37">A180+1</f>
        <v>67</v>
      </c>
      <c r="B181" s="275">
        <v>2324</v>
      </c>
      <c r="C181" s="276">
        <v>2219</v>
      </c>
      <c r="D181" s="380" t="s">
        <v>169</v>
      </c>
      <c r="E181" s="305">
        <v>0</v>
      </c>
      <c r="F181" s="403">
        <v>0</v>
      </c>
      <c r="G181" s="305">
        <v>6</v>
      </c>
      <c r="H181" s="404">
        <f t="shared" si="36"/>
        <v>0</v>
      </c>
      <c r="J181" s="232"/>
      <c r="K181" s="232"/>
      <c r="L181" s="232"/>
    </row>
    <row r="182" spans="1:12" ht="13.5" thickBot="1" x14ac:dyDescent="0.25">
      <c r="A182" s="165">
        <f t="shared" si="37"/>
        <v>68</v>
      </c>
      <c r="B182" s="405"/>
      <c r="C182" s="406"/>
      <c r="D182" s="407" t="s">
        <v>167</v>
      </c>
      <c r="E182" s="408">
        <f>SUM(E178:E181)</f>
        <v>100</v>
      </c>
      <c r="F182" s="408">
        <f>SUM(F178:F181)</f>
        <v>100</v>
      </c>
      <c r="G182" s="408">
        <f>SUM(G178:G181)</f>
        <v>37</v>
      </c>
      <c r="H182" s="409">
        <f t="shared" si="36"/>
        <v>0.37</v>
      </c>
      <c r="J182" s="232"/>
      <c r="K182" s="232"/>
      <c r="L182" s="232"/>
    </row>
    <row r="183" spans="1:12" x14ac:dyDescent="0.2">
      <c r="B183" s="293"/>
      <c r="C183" s="293"/>
      <c r="D183" s="383"/>
      <c r="E183" s="410"/>
      <c r="F183" s="216"/>
      <c r="G183" s="411"/>
      <c r="H183" s="411"/>
      <c r="J183" s="232"/>
      <c r="K183" s="232"/>
      <c r="L183" s="232"/>
    </row>
    <row r="184" spans="1:12" ht="14.25" x14ac:dyDescent="0.2">
      <c r="B184" s="217" t="s">
        <v>171</v>
      </c>
      <c r="C184" s="412"/>
      <c r="D184" s="413"/>
      <c r="E184" s="414"/>
      <c r="F184" s="216"/>
      <c r="G184" s="411"/>
      <c r="H184" s="411"/>
      <c r="J184" s="232"/>
      <c r="K184" s="232"/>
      <c r="L184" s="232"/>
    </row>
    <row r="185" spans="1:12" ht="13.5" thickBot="1" x14ac:dyDescent="0.25">
      <c r="B185" s="221"/>
      <c r="C185" s="293"/>
      <c r="D185" s="383"/>
      <c r="E185" s="414"/>
      <c r="F185" s="216"/>
      <c r="G185" s="411"/>
      <c r="H185" s="411"/>
      <c r="J185" s="232"/>
      <c r="K185" s="232"/>
      <c r="L185" s="232"/>
    </row>
    <row r="186" spans="1:12" ht="13.5" thickBot="1" x14ac:dyDescent="0.25">
      <c r="B186" s="388"/>
      <c r="C186" s="226"/>
      <c r="D186" s="226"/>
      <c r="E186" s="225"/>
      <c r="F186" s="225"/>
      <c r="G186" s="226"/>
      <c r="H186" s="227"/>
      <c r="J186" s="232"/>
      <c r="K186" s="232"/>
      <c r="L186" s="232"/>
    </row>
    <row r="187" spans="1:12" ht="13.5" thickBot="1" x14ac:dyDescent="0.25">
      <c r="B187" s="348"/>
      <c r="C187" s="177" t="s">
        <v>160</v>
      </c>
      <c r="D187" s="177"/>
      <c r="E187" s="229"/>
      <c r="F187" s="229"/>
      <c r="G187" s="230"/>
      <c r="H187" s="231"/>
      <c r="J187" s="232"/>
      <c r="K187" s="232"/>
      <c r="L187" s="232"/>
    </row>
    <row r="188" spans="1:12" x14ac:dyDescent="0.2">
      <c r="B188" s="228"/>
      <c r="C188" s="235" t="s">
        <v>110</v>
      </c>
      <c r="D188" s="235"/>
      <c r="E188" s="229" t="s">
        <v>111</v>
      </c>
      <c r="F188" s="229"/>
      <c r="G188" s="230"/>
      <c r="H188" s="231"/>
      <c r="J188" s="232"/>
      <c r="K188" s="232"/>
      <c r="L188" s="232"/>
    </row>
    <row r="189" spans="1:12" ht="13.5" thickBot="1" x14ac:dyDescent="0.25">
      <c r="B189" s="256"/>
      <c r="C189" s="257"/>
      <c r="D189" s="257"/>
      <c r="E189" s="258"/>
      <c r="F189" s="258"/>
      <c r="G189" s="259"/>
      <c r="H189" s="260"/>
      <c r="J189" s="232"/>
      <c r="K189" s="232"/>
      <c r="L189" s="232"/>
    </row>
    <row r="190" spans="1:12" s="167" customFormat="1" ht="18.75" thickBot="1" x14ac:dyDescent="0.3">
      <c r="B190" s="389" t="s">
        <v>102</v>
      </c>
      <c r="C190" s="390" t="s">
        <v>103</v>
      </c>
      <c r="D190" s="390" t="s">
        <v>72</v>
      </c>
      <c r="E190" s="392" t="s">
        <v>73</v>
      </c>
      <c r="F190" s="415" t="s">
        <v>74</v>
      </c>
      <c r="G190" s="173" t="s">
        <v>75</v>
      </c>
      <c r="H190" s="395" t="s">
        <v>76</v>
      </c>
    </row>
    <row r="191" spans="1:12" s="167" customFormat="1" ht="14.25" customHeight="1" x14ac:dyDescent="0.25">
      <c r="A191" s="165">
        <f>A182+1</f>
        <v>69</v>
      </c>
      <c r="B191" s="359">
        <v>2119</v>
      </c>
      <c r="C191" s="360">
        <v>2219</v>
      </c>
      <c r="D191" s="396" t="s">
        <v>172</v>
      </c>
      <c r="E191" s="397">
        <v>0</v>
      </c>
      <c r="F191" s="399">
        <v>0</v>
      </c>
      <c r="G191" s="416">
        <v>1</v>
      </c>
      <c r="H191" s="269">
        <f t="shared" ref="H191:H215" si="38">IF(F191=0,0,G191/F191)</f>
        <v>0</v>
      </c>
    </row>
    <row r="192" spans="1:12" ht="13.5" thickBot="1" x14ac:dyDescent="0.25">
      <c r="A192" s="165">
        <f>A191+1</f>
        <v>70</v>
      </c>
      <c r="B192" s="417">
        <v>2324</v>
      </c>
      <c r="C192" s="418">
        <v>2219</v>
      </c>
      <c r="D192" s="419" t="s">
        <v>173</v>
      </c>
      <c r="E192" s="420">
        <v>0</v>
      </c>
      <c r="F192" s="420">
        <v>0</v>
      </c>
      <c r="G192" s="305">
        <v>14</v>
      </c>
      <c r="H192" s="404">
        <f t="shared" si="38"/>
        <v>0</v>
      </c>
      <c r="J192" s="232"/>
      <c r="K192" s="232"/>
      <c r="L192" s="232"/>
    </row>
    <row r="193" spans="1:12" ht="13.5" thickBot="1" x14ac:dyDescent="0.25">
      <c r="A193" s="165">
        <f t="shared" ref="A193:A197" si="39">A192+1</f>
        <v>71</v>
      </c>
      <c r="B193" s="421"/>
      <c r="C193" s="422"/>
      <c r="D193" s="423" t="s">
        <v>174</v>
      </c>
      <c r="E193" s="424">
        <f t="shared" ref="E193:G193" si="40">SUM(E192:E192)</f>
        <v>0</v>
      </c>
      <c r="F193" s="424">
        <f t="shared" si="40"/>
        <v>0</v>
      </c>
      <c r="G193" s="425">
        <f t="shared" si="40"/>
        <v>14</v>
      </c>
      <c r="H193" s="409">
        <f t="shared" si="38"/>
        <v>0</v>
      </c>
      <c r="J193" s="232"/>
      <c r="K193" s="232"/>
      <c r="L193" s="232"/>
    </row>
    <row r="194" spans="1:12" x14ac:dyDescent="0.2">
      <c r="A194" s="165">
        <f>A193+1</f>
        <v>72</v>
      </c>
      <c r="B194" s="426">
        <v>2132</v>
      </c>
      <c r="C194" s="427">
        <v>3111</v>
      </c>
      <c r="D194" s="428" t="s">
        <v>175</v>
      </c>
      <c r="E194" s="429">
        <v>80</v>
      </c>
      <c r="F194" s="429">
        <v>80</v>
      </c>
      <c r="G194" s="301">
        <v>19</v>
      </c>
      <c r="H194" s="184">
        <f t="shared" si="38"/>
        <v>0.23749999999999999</v>
      </c>
      <c r="J194" s="232"/>
      <c r="K194" s="232"/>
      <c r="L194" s="232"/>
    </row>
    <row r="195" spans="1:12" x14ac:dyDescent="0.2">
      <c r="A195" s="165">
        <f t="shared" si="39"/>
        <v>73</v>
      </c>
      <c r="B195" s="430">
        <v>2322</v>
      </c>
      <c r="C195" s="431">
        <v>3111</v>
      </c>
      <c r="D195" s="432" t="s">
        <v>176</v>
      </c>
      <c r="E195" s="433">
        <v>0</v>
      </c>
      <c r="F195" s="433">
        <v>0</v>
      </c>
      <c r="G195" s="402">
        <v>0</v>
      </c>
      <c r="H195" s="184">
        <f t="shared" si="38"/>
        <v>0</v>
      </c>
      <c r="J195" s="232"/>
      <c r="K195" s="232"/>
      <c r="L195" s="232"/>
    </row>
    <row r="196" spans="1:12" ht="13.5" thickBot="1" x14ac:dyDescent="0.25">
      <c r="A196" s="165">
        <f t="shared" si="39"/>
        <v>74</v>
      </c>
      <c r="B196" s="434">
        <v>2324</v>
      </c>
      <c r="C196" s="435">
        <v>3111</v>
      </c>
      <c r="D196" s="436" t="s">
        <v>177</v>
      </c>
      <c r="E196" s="437">
        <v>0</v>
      </c>
      <c r="F196" s="437">
        <v>0</v>
      </c>
      <c r="G196" s="438">
        <v>0</v>
      </c>
      <c r="H196" s="201">
        <f t="shared" si="38"/>
        <v>0</v>
      </c>
      <c r="J196" s="232"/>
      <c r="K196" s="232"/>
      <c r="L196" s="232"/>
    </row>
    <row r="197" spans="1:12" ht="13.5" thickBot="1" x14ac:dyDescent="0.25">
      <c r="A197" s="165">
        <f t="shared" si="39"/>
        <v>75</v>
      </c>
      <c r="B197" s="439"/>
      <c r="C197" s="440"/>
      <c r="D197" s="254" t="s">
        <v>178</v>
      </c>
      <c r="E197" s="441">
        <f t="shared" ref="E197:G197" si="41">SUM(E194:E196)</f>
        <v>80</v>
      </c>
      <c r="F197" s="178">
        <f t="shared" si="41"/>
        <v>80</v>
      </c>
      <c r="G197" s="442">
        <f t="shared" si="41"/>
        <v>19</v>
      </c>
      <c r="H197" s="179">
        <f t="shared" si="38"/>
        <v>0.23749999999999999</v>
      </c>
      <c r="J197" s="232"/>
      <c r="K197" s="232"/>
      <c r="L197" s="232"/>
    </row>
    <row r="198" spans="1:12" x14ac:dyDescent="0.2">
      <c r="A198" s="165">
        <f>A197+1</f>
        <v>76</v>
      </c>
      <c r="B198" s="312">
        <v>2111</v>
      </c>
      <c r="C198" s="313">
        <v>3392</v>
      </c>
      <c r="D198" s="443" t="s">
        <v>179</v>
      </c>
      <c r="E198" s="444">
        <v>0</v>
      </c>
      <c r="F198" s="444">
        <v>0</v>
      </c>
      <c r="G198" s="445">
        <v>11</v>
      </c>
      <c r="H198" s="184">
        <f t="shared" si="38"/>
        <v>0</v>
      </c>
      <c r="J198" s="232"/>
      <c r="K198" s="232"/>
      <c r="L198" s="232"/>
    </row>
    <row r="199" spans="1:12" x14ac:dyDescent="0.2">
      <c r="A199" s="165">
        <f t="shared" ref="A199:A210" si="42">A198+1</f>
        <v>77</v>
      </c>
      <c r="B199" s="244">
        <v>2132</v>
      </c>
      <c r="C199" s="400">
        <v>3392</v>
      </c>
      <c r="D199" s="246" t="s">
        <v>180</v>
      </c>
      <c r="E199" s="433">
        <v>350</v>
      </c>
      <c r="F199" s="433">
        <v>350</v>
      </c>
      <c r="G199" s="446">
        <v>221</v>
      </c>
      <c r="H199" s="184">
        <f t="shared" si="38"/>
        <v>0.63142857142857145</v>
      </c>
      <c r="J199" s="232"/>
      <c r="K199" s="232"/>
      <c r="L199" s="232"/>
    </row>
    <row r="200" spans="1:12" ht="13.5" thickBot="1" x14ac:dyDescent="0.25">
      <c r="A200" s="165">
        <f t="shared" si="42"/>
        <v>78</v>
      </c>
      <c r="B200" s="447">
        <v>2324</v>
      </c>
      <c r="C200" s="448">
        <v>3392</v>
      </c>
      <c r="D200" s="449" t="s">
        <v>181</v>
      </c>
      <c r="E200" s="450">
        <v>0</v>
      </c>
      <c r="F200" s="450">
        <v>0</v>
      </c>
      <c r="G200" s="451">
        <v>0</v>
      </c>
      <c r="H200" s="184">
        <f t="shared" si="38"/>
        <v>0</v>
      </c>
      <c r="J200" s="232"/>
      <c r="K200" s="232"/>
      <c r="L200" s="232"/>
    </row>
    <row r="201" spans="1:12" ht="13.5" thickBot="1" x14ac:dyDescent="0.25">
      <c r="A201" s="165">
        <f t="shared" si="42"/>
        <v>79</v>
      </c>
      <c r="B201" s="452"/>
      <c r="C201" s="453"/>
      <c r="D201" s="254" t="s">
        <v>182</v>
      </c>
      <c r="E201" s="441">
        <f t="shared" ref="E201:G201" si="43">SUM(E198:E200)</f>
        <v>350</v>
      </c>
      <c r="F201" s="441">
        <f t="shared" si="43"/>
        <v>350</v>
      </c>
      <c r="G201" s="441">
        <f t="shared" si="43"/>
        <v>232</v>
      </c>
      <c r="H201" s="179">
        <f t="shared" si="38"/>
        <v>0.66285714285714281</v>
      </c>
      <c r="J201" s="232"/>
      <c r="K201" s="232"/>
      <c r="L201" s="232"/>
    </row>
    <row r="202" spans="1:12" x14ac:dyDescent="0.2">
      <c r="A202" s="165">
        <f t="shared" si="42"/>
        <v>80</v>
      </c>
      <c r="B202" s="240">
        <v>2111</v>
      </c>
      <c r="C202" s="454">
        <v>3429</v>
      </c>
      <c r="D202" s="242" t="s">
        <v>183</v>
      </c>
      <c r="E202" s="444">
        <v>530</v>
      </c>
      <c r="F202" s="444">
        <v>530</v>
      </c>
      <c r="G202" s="445">
        <v>2</v>
      </c>
      <c r="H202" s="184">
        <f t="shared" si="38"/>
        <v>3.7735849056603774E-3</v>
      </c>
      <c r="J202" s="232"/>
      <c r="K202" s="232"/>
      <c r="L202" s="232"/>
    </row>
    <row r="203" spans="1:12" ht="13.5" thickBot="1" x14ac:dyDescent="0.25">
      <c r="A203" s="165">
        <f t="shared" si="42"/>
        <v>81</v>
      </c>
      <c r="B203" s="240">
        <v>2132</v>
      </c>
      <c r="C203" s="454">
        <v>3429</v>
      </c>
      <c r="D203" s="242" t="s">
        <v>184</v>
      </c>
      <c r="E203" s="444">
        <v>10</v>
      </c>
      <c r="F203" s="444">
        <v>10</v>
      </c>
      <c r="G203" s="445">
        <v>28</v>
      </c>
      <c r="H203" s="184">
        <f t="shared" si="38"/>
        <v>2.8</v>
      </c>
      <c r="J203" s="232"/>
      <c r="K203" s="232"/>
      <c r="L203" s="232"/>
    </row>
    <row r="204" spans="1:12" ht="13.5" thickBot="1" x14ac:dyDescent="0.25">
      <c r="A204" s="165">
        <f t="shared" si="42"/>
        <v>82</v>
      </c>
      <c r="B204" s="452"/>
      <c r="C204" s="453"/>
      <c r="D204" s="254" t="s">
        <v>185</v>
      </c>
      <c r="E204" s="441">
        <f>SUM(E202:E203)</f>
        <v>540</v>
      </c>
      <c r="F204" s="441">
        <f>SUM(F202:F203)</f>
        <v>540</v>
      </c>
      <c r="G204" s="441">
        <f>SUM(G202:G203)</f>
        <v>30</v>
      </c>
      <c r="H204" s="179">
        <f t="shared" si="38"/>
        <v>5.5555555555555552E-2</v>
      </c>
      <c r="J204" s="232"/>
      <c r="K204" s="232"/>
      <c r="L204" s="232"/>
    </row>
    <row r="205" spans="1:12" ht="13.5" thickBot="1" x14ac:dyDescent="0.25">
      <c r="A205" s="165">
        <f>A204+1</f>
        <v>83</v>
      </c>
      <c r="B205" s="455">
        <v>2132</v>
      </c>
      <c r="C205" s="456">
        <v>3613</v>
      </c>
      <c r="D205" s="457" t="s">
        <v>186</v>
      </c>
      <c r="E205" s="458">
        <v>0</v>
      </c>
      <c r="F205" s="459">
        <v>0</v>
      </c>
      <c r="G205" s="460">
        <v>6</v>
      </c>
      <c r="H205" s="303">
        <f t="shared" si="38"/>
        <v>0</v>
      </c>
      <c r="J205" s="232"/>
      <c r="K205" s="232"/>
      <c r="L205" s="232"/>
    </row>
    <row r="206" spans="1:12" ht="13.5" thickBot="1" x14ac:dyDescent="0.25">
      <c r="A206" s="165">
        <f>A205+1</f>
        <v>84</v>
      </c>
      <c r="B206" s="253"/>
      <c r="C206" s="461"/>
      <c r="D206" s="254" t="s">
        <v>187</v>
      </c>
      <c r="E206" s="255">
        <f>SUM(E205)</f>
        <v>0</v>
      </c>
      <c r="F206" s="255">
        <f>SUM(F205)</f>
        <v>0</v>
      </c>
      <c r="G206" s="462">
        <f>SUM(G205)</f>
        <v>6</v>
      </c>
      <c r="H206" s="203">
        <f t="shared" si="38"/>
        <v>0</v>
      </c>
      <c r="J206" s="232"/>
      <c r="K206" s="232"/>
      <c r="L206" s="232"/>
    </row>
    <row r="207" spans="1:12" x14ac:dyDescent="0.2">
      <c r="A207" s="165">
        <f>A206+1</f>
        <v>85</v>
      </c>
      <c r="B207" s="312">
        <v>2111</v>
      </c>
      <c r="C207" s="313">
        <v>3639</v>
      </c>
      <c r="D207" s="463" t="s">
        <v>188</v>
      </c>
      <c r="E207" s="302">
        <v>32</v>
      </c>
      <c r="F207" s="301">
        <v>32</v>
      </c>
      <c r="G207" s="302">
        <v>0</v>
      </c>
      <c r="H207" s="303">
        <f t="shared" si="38"/>
        <v>0</v>
      </c>
      <c r="J207" s="232"/>
      <c r="K207" s="232"/>
      <c r="L207" s="232"/>
    </row>
    <row r="208" spans="1:12" x14ac:dyDescent="0.2">
      <c r="A208" s="165">
        <f t="shared" si="42"/>
        <v>86</v>
      </c>
      <c r="B208" s="270">
        <v>2131</v>
      </c>
      <c r="C208" s="271">
        <v>3639</v>
      </c>
      <c r="D208" s="464" t="s">
        <v>189</v>
      </c>
      <c r="E208" s="288">
        <v>0</v>
      </c>
      <c r="F208" s="402">
        <v>0</v>
      </c>
      <c r="G208" s="288">
        <v>0</v>
      </c>
      <c r="H208" s="184">
        <f t="shared" si="38"/>
        <v>0</v>
      </c>
      <c r="J208" s="232"/>
      <c r="K208" s="232"/>
      <c r="L208" s="232"/>
    </row>
    <row r="209" spans="1:12" ht="13.5" thickBot="1" x14ac:dyDescent="0.25">
      <c r="A209" s="165">
        <f t="shared" si="42"/>
        <v>87</v>
      </c>
      <c r="B209" s="275">
        <v>2322</v>
      </c>
      <c r="C209" s="276">
        <v>3639</v>
      </c>
      <c r="D209" s="465" t="s">
        <v>190</v>
      </c>
      <c r="E209" s="305">
        <v>0</v>
      </c>
      <c r="F209" s="403">
        <v>0</v>
      </c>
      <c r="G209" s="305">
        <v>0</v>
      </c>
      <c r="H209" s="306">
        <f t="shared" si="38"/>
        <v>0</v>
      </c>
      <c r="J209" s="232"/>
      <c r="K209" s="232"/>
      <c r="L209" s="232"/>
    </row>
    <row r="210" spans="1:12" ht="13.5" thickBot="1" x14ac:dyDescent="0.25">
      <c r="A210" s="165">
        <f t="shared" si="42"/>
        <v>88</v>
      </c>
      <c r="B210" s="466"/>
      <c r="C210" s="467"/>
      <c r="D210" s="423" t="s">
        <v>191</v>
      </c>
      <c r="E210" s="468">
        <f>SUM(E207:E209)</f>
        <v>32</v>
      </c>
      <c r="F210" s="468">
        <f>SUM(F207:F209)</f>
        <v>32</v>
      </c>
      <c r="G210" s="468">
        <f>SUM(G207:G209)</f>
        <v>0</v>
      </c>
      <c r="H210" s="469">
        <f t="shared" si="38"/>
        <v>0</v>
      </c>
      <c r="J210" s="232"/>
      <c r="K210" s="232"/>
      <c r="L210" s="232"/>
    </row>
    <row r="211" spans="1:12" x14ac:dyDescent="0.2">
      <c r="A211" s="165">
        <f>A210+1</f>
        <v>89</v>
      </c>
      <c r="B211" s="359">
        <v>2111</v>
      </c>
      <c r="C211" s="360">
        <v>6171</v>
      </c>
      <c r="D211" s="470" t="s">
        <v>192</v>
      </c>
      <c r="E211" s="429">
        <v>100</v>
      </c>
      <c r="F211" s="429">
        <v>100</v>
      </c>
      <c r="G211" s="429">
        <v>64</v>
      </c>
      <c r="H211" s="269">
        <f t="shared" si="38"/>
        <v>0.64</v>
      </c>
      <c r="J211" s="232"/>
      <c r="K211" s="232"/>
      <c r="L211" s="232"/>
    </row>
    <row r="212" spans="1:12" x14ac:dyDescent="0.2">
      <c r="A212" s="165">
        <f t="shared" ref="A212:A215" si="44">A211+1</f>
        <v>90</v>
      </c>
      <c r="B212" s="244">
        <v>2132</v>
      </c>
      <c r="C212" s="400">
        <v>6171</v>
      </c>
      <c r="D212" s="471" t="s">
        <v>193</v>
      </c>
      <c r="E212" s="188">
        <v>1500</v>
      </c>
      <c r="F212" s="188">
        <v>1500</v>
      </c>
      <c r="G212" s="288">
        <v>387</v>
      </c>
      <c r="H212" s="274">
        <f t="shared" si="38"/>
        <v>0.25800000000000001</v>
      </c>
      <c r="J212" s="232"/>
      <c r="K212" s="232"/>
      <c r="L212" s="232"/>
    </row>
    <row r="213" spans="1:12" ht="13.5" thickBot="1" x14ac:dyDescent="0.25">
      <c r="A213" s="165">
        <f t="shared" si="44"/>
        <v>91</v>
      </c>
      <c r="B213" s="472">
        <v>2329</v>
      </c>
      <c r="C213" s="473">
        <v>6171</v>
      </c>
      <c r="D213" s="474" t="s">
        <v>115</v>
      </c>
      <c r="E213" s="278">
        <v>0</v>
      </c>
      <c r="F213" s="278">
        <v>0</v>
      </c>
      <c r="G213" s="305">
        <v>0</v>
      </c>
      <c r="H213" s="404">
        <f t="shared" si="38"/>
        <v>0</v>
      </c>
      <c r="J213" s="232"/>
      <c r="K213" s="232"/>
      <c r="L213" s="232"/>
    </row>
    <row r="214" spans="1:12" ht="13.5" thickBot="1" x14ac:dyDescent="0.25">
      <c r="A214" s="165">
        <f t="shared" si="44"/>
        <v>92</v>
      </c>
      <c r="B214" s="475"/>
      <c r="C214" s="476"/>
      <c r="D214" s="477" t="s">
        <v>194</v>
      </c>
      <c r="E214" s="478">
        <f>SUM(E211:E213)</f>
        <v>1600</v>
      </c>
      <c r="F214" s="478">
        <f>SUM(F211:F213)</f>
        <v>1600</v>
      </c>
      <c r="G214" s="478">
        <f>SUM(G211:G213)</f>
        <v>451</v>
      </c>
      <c r="H214" s="409">
        <f t="shared" si="38"/>
        <v>0.28187499999999999</v>
      </c>
      <c r="J214" s="232"/>
      <c r="K214" s="232"/>
      <c r="L214" s="232"/>
    </row>
    <row r="215" spans="1:12" ht="13.5" thickBot="1" x14ac:dyDescent="0.25">
      <c r="A215" s="165">
        <f t="shared" si="44"/>
        <v>93</v>
      </c>
      <c r="B215" s="308"/>
      <c r="C215" s="299"/>
      <c r="D215" s="381" t="s">
        <v>121</v>
      </c>
      <c r="E215" s="178">
        <f>SUM(E193+E197+E204+E201+E206+E210+E214)</f>
        <v>2602</v>
      </c>
      <c r="F215" s="178">
        <f>SUM(F193+F197+F204+F201+F206+F210+F214)</f>
        <v>2602</v>
      </c>
      <c r="G215" s="178">
        <f>SUM(G193+G197+G204+G201+G206+G210+G214)</f>
        <v>752</v>
      </c>
      <c r="H215" s="179">
        <f t="shared" si="38"/>
        <v>0.28900845503458877</v>
      </c>
      <c r="J215" s="232"/>
      <c r="K215" s="232"/>
      <c r="L215" s="232"/>
    </row>
    <row r="216" spans="1:12" ht="13.5" thickBot="1" x14ac:dyDescent="0.25">
      <c r="B216" s="223"/>
      <c r="C216" s="224"/>
      <c r="D216" s="224"/>
      <c r="E216" s="225"/>
      <c r="F216" s="225"/>
      <c r="G216" s="226"/>
      <c r="H216" s="227"/>
      <c r="J216" s="232"/>
      <c r="K216" s="232"/>
      <c r="L216" s="232"/>
    </row>
    <row r="217" spans="1:12" ht="13.5" thickBot="1" x14ac:dyDescent="0.25">
      <c r="B217" s="228"/>
      <c r="C217" s="318" t="s">
        <v>132</v>
      </c>
      <c r="D217" s="319"/>
      <c r="E217" s="229"/>
      <c r="F217" s="229"/>
      <c r="G217" s="230"/>
      <c r="H217" s="231"/>
      <c r="J217" s="232"/>
      <c r="K217" s="232"/>
      <c r="L217" s="232"/>
    </row>
    <row r="218" spans="1:12" x14ac:dyDescent="0.2">
      <c r="B218" s="228"/>
      <c r="C218" s="233" t="s">
        <v>145</v>
      </c>
      <c r="D218" s="235"/>
      <c r="E218" s="229"/>
      <c r="F218" s="229"/>
      <c r="G218" s="230"/>
      <c r="H218" s="231"/>
      <c r="J218" s="232"/>
      <c r="K218" s="232"/>
      <c r="L218" s="232"/>
    </row>
    <row r="219" spans="1:12" ht="14.25" customHeight="1" x14ac:dyDescent="0.2">
      <c r="B219" s="228"/>
      <c r="C219" s="235" t="s">
        <v>195</v>
      </c>
      <c r="D219" s="235"/>
      <c r="E219" s="229"/>
      <c r="F219" s="229"/>
      <c r="G219" s="230"/>
      <c r="H219" s="231"/>
      <c r="J219" s="232"/>
      <c r="K219" s="232"/>
      <c r="L219" s="232"/>
    </row>
    <row r="220" spans="1:12" ht="14.25" customHeight="1" thickBot="1" x14ac:dyDescent="0.25">
      <c r="B220" s="256"/>
      <c r="C220" s="257" t="s">
        <v>147</v>
      </c>
      <c r="D220" s="257"/>
      <c r="E220" s="258"/>
      <c r="F220" s="258"/>
      <c r="G220" s="259"/>
      <c r="H220" s="260"/>
      <c r="J220" s="232"/>
      <c r="K220" s="232"/>
      <c r="L220" s="232"/>
    </row>
    <row r="221" spans="1:12" s="167" customFormat="1" ht="18.75" thickBot="1" x14ac:dyDescent="0.3">
      <c r="B221" s="352" t="s">
        <v>102</v>
      </c>
      <c r="C221" s="479" t="s">
        <v>103</v>
      </c>
      <c r="D221" s="479" t="s">
        <v>72</v>
      </c>
      <c r="E221" s="355" t="s">
        <v>73</v>
      </c>
      <c r="F221" s="356" t="s">
        <v>74</v>
      </c>
      <c r="G221" s="283" t="s">
        <v>75</v>
      </c>
      <c r="H221" s="358" t="s">
        <v>76</v>
      </c>
    </row>
    <row r="222" spans="1:12" x14ac:dyDescent="0.2">
      <c r="A222" s="165">
        <f>A215+1</f>
        <v>94</v>
      </c>
      <c r="B222" s="480"/>
      <c r="C222" s="400">
        <v>2219</v>
      </c>
      <c r="D222" s="246" t="s">
        <v>43</v>
      </c>
      <c r="E222" s="361">
        <v>181</v>
      </c>
      <c r="F222" s="361">
        <v>681</v>
      </c>
      <c r="G222" s="481">
        <v>141</v>
      </c>
      <c r="H222" s="184">
        <f t="shared" ref="H222:H225" si="45">IF(F222=0,0,G222/F222)</f>
        <v>0.20704845814977973</v>
      </c>
      <c r="J222" s="232"/>
      <c r="K222" s="232"/>
      <c r="L222" s="351"/>
    </row>
    <row r="223" spans="1:12" x14ac:dyDescent="0.2">
      <c r="A223" s="165">
        <f>A222+1</f>
        <v>95</v>
      </c>
      <c r="B223" s="480"/>
      <c r="C223" s="400">
        <v>2321</v>
      </c>
      <c r="D223" s="246" t="s">
        <v>196</v>
      </c>
      <c r="E223" s="361">
        <v>0</v>
      </c>
      <c r="F223" s="361">
        <v>0</v>
      </c>
      <c r="G223" s="481">
        <v>0</v>
      </c>
      <c r="H223" s="184">
        <f t="shared" si="45"/>
        <v>0</v>
      </c>
      <c r="J223" s="232"/>
      <c r="K223" s="232"/>
      <c r="L223" s="351"/>
    </row>
    <row r="224" spans="1:12" ht="13.5" thickBot="1" x14ac:dyDescent="0.25">
      <c r="A224" s="165">
        <f>A223+1</f>
        <v>96</v>
      </c>
      <c r="B224" s="480"/>
      <c r="C224" s="400">
        <v>2334</v>
      </c>
      <c r="D224" s="246" t="s">
        <v>197</v>
      </c>
      <c r="E224" s="361">
        <v>6</v>
      </c>
      <c r="F224" s="361">
        <v>6</v>
      </c>
      <c r="G224" s="482">
        <v>0</v>
      </c>
      <c r="H224" s="184">
        <f t="shared" si="45"/>
        <v>0</v>
      </c>
      <c r="J224" s="232"/>
      <c r="K224" s="232"/>
      <c r="L224" s="232"/>
    </row>
    <row r="225" spans="1:12" ht="14.25" customHeight="1" thickBot="1" x14ac:dyDescent="0.25">
      <c r="A225" s="165">
        <f>A224+1</f>
        <v>97</v>
      </c>
      <c r="B225" s="308"/>
      <c r="C225" s="299"/>
      <c r="D225" s="381" t="s">
        <v>121</v>
      </c>
      <c r="E225" s="483">
        <f>SUM(E222:E224)</f>
        <v>187</v>
      </c>
      <c r="F225" s="483">
        <f>SUM(F222:F224)</f>
        <v>687</v>
      </c>
      <c r="G225" s="484">
        <f>SUM(G222:G224)</f>
        <v>141</v>
      </c>
      <c r="H225" s="179">
        <f t="shared" si="45"/>
        <v>0.20524017467248909</v>
      </c>
      <c r="J225" s="232"/>
      <c r="K225" s="232"/>
      <c r="L225" s="232"/>
    </row>
    <row r="226" spans="1:12" ht="14.25" customHeight="1" x14ac:dyDescent="0.2">
      <c r="B226" s="292"/>
      <c r="C226" s="292"/>
      <c r="D226" s="383"/>
      <c r="E226" s="485"/>
      <c r="F226" s="485"/>
      <c r="G226" s="486"/>
      <c r="H226" s="294"/>
      <c r="J226" s="232"/>
      <c r="K226" s="232"/>
      <c r="L226" s="232"/>
    </row>
    <row r="227" spans="1:12" ht="14.25" customHeight="1" x14ac:dyDescent="0.2">
      <c r="B227" s="292"/>
      <c r="C227" s="292"/>
      <c r="D227" s="383"/>
      <c r="E227" s="485"/>
      <c r="F227" s="485"/>
      <c r="G227" s="486"/>
      <c r="H227" s="294"/>
      <c r="J227" s="232"/>
      <c r="K227" s="232"/>
      <c r="L227" s="232"/>
    </row>
    <row r="228" spans="1:12" ht="14.25" customHeight="1" x14ac:dyDescent="0.2">
      <c r="B228" s="292"/>
      <c r="C228" s="292"/>
      <c r="D228" s="383"/>
      <c r="E228" s="485"/>
      <c r="F228" s="485"/>
      <c r="G228" s="486"/>
      <c r="H228" s="294"/>
      <c r="J228" s="232"/>
      <c r="K228" s="232"/>
      <c r="L228" s="232"/>
    </row>
    <row r="229" spans="1:12" ht="14.25" customHeight="1" x14ac:dyDescent="0.2">
      <c r="B229" s="292"/>
      <c r="C229" s="292"/>
      <c r="D229" s="383"/>
      <c r="E229" s="485"/>
      <c r="F229" s="485"/>
      <c r="G229" s="486"/>
      <c r="H229" s="294"/>
      <c r="J229" s="232"/>
      <c r="K229" s="232"/>
      <c r="L229" s="232"/>
    </row>
    <row r="230" spans="1:12" ht="14.25" customHeight="1" thickBot="1" x14ac:dyDescent="0.25">
      <c r="B230" s="292"/>
      <c r="C230" s="292"/>
      <c r="D230" s="383"/>
      <c r="E230" s="485"/>
      <c r="F230" s="485"/>
      <c r="G230" s="486"/>
      <c r="H230" s="294"/>
      <c r="J230" s="232"/>
      <c r="K230" s="232"/>
      <c r="L230" s="232"/>
    </row>
    <row r="231" spans="1:12" x14ac:dyDescent="0.2">
      <c r="B231" s="223"/>
      <c r="C231" s="286" t="s">
        <v>145</v>
      </c>
      <c r="D231" s="224"/>
      <c r="E231" s="332"/>
      <c r="F231" s="225"/>
      <c r="G231" s="226"/>
      <c r="H231" s="227"/>
      <c r="J231" s="232"/>
      <c r="K231" s="232"/>
      <c r="L231" s="232"/>
    </row>
    <row r="232" spans="1:12" x14ac:dyDescent="0.2">
      <c r="B232" s="228"/>
      <c r="C232" s="235" t="s">
        <v>198</v>
      </c>
      <c r="D232" s="235"/>
      <c r="E232" s="335"/>
      <c r="F232" s="229"/>
      <c r="G232" s="230"/>
      <c r="H232" s="231"/>
      <c r="J232" s="232"/>
      <c r="K232" s="232"/>
      <c r="L232" s="232"/>
    </row>
    <row r="233" spans="1:12" ht="13.5" thickBot="1" x14ac:dyDescent="0.25">
      <c r="B233" s="256"/>
      <c r="C233" s="257" t="s">
        <v>199</v>
      </c>
      <c r="D233" s="257"/>
      <c r="E233" s="341"/>
      <c r="F233" s="258"/>
      <c r="G233" s="259"/>
      <c r="H233" s="260"/>
      <c r="J233" s="232"/>
      <c r="K233" s="232"/>
      <c r="L233" s="232"/>
    </row>
    <row r="234" spans="1:12" s="167" customFormat="1" ht="18.75" thickBot="1" x14ac:dyDescent="0.3">
      <c r="B234" s="168" t="s">
        <v>102</v>
      </c>
      <c r="C234" s="261" t="s">
        <v>103</v>
      </c>
      <c r="D234" s="261" t="s">
        <v>72</v>
      </c>
      <c r="E234" s="171" t="s">
        <v>73</v>
      </c>
      <c r="F234" s="487" t="s">
        <v>74</v>
      </c>
      <c r="G234" s="263" t="s">
        <v>75</v>
      </c>
      <c r="H234" s="264" t="s">
        <v>76</v>
      </c>
    </row>
    <row r="235" spans="1:12" x14ac:dyDescent="0.2">
      <c r="A235" s="165">
        <f>A225+1</f>
        <v>98</v>
      </c>
      <c r="B235" s="244"/>
      <c r="C235" s="400">
        <v>3111</v>
      </c>
      <c r="D235" s="488" t="s">
        <v>200</v>
      </c>
      <c r="E235" s="361">
        <v>2136</v>
      </c>
      <c r="F235" s="489">
        <v>2136</v>
      </c>
      <c r="G235" s="490">
        <v>275</v>
      </c>
      <c r="H235" s="274">
        <f t="shared" ref="H235:H242" si="46">IF(F235=0,0,G235/F235)</f>
        <v>0.12874531835205993</v>
      </c>
      <c r="I235" s="491"/>
      <c r="J235" s="232"/>
      <c r="K235" s="232"/>
      <c r="L235" s="232"/>
    </row>
    <row r="236" spans="1:12" x14ac:dyDescent="0.2">
      <c r="A236" s="165">
        <f t="shared" ref="A236:A242" si="47">A235+1</f>
        <v>99</v>
      </c>
      <c r="B236" s="240"/>
      <c r="C236" s="454">
        <v>3326</v>
      </c>
      <c r="D236" s="492" t="s">
        <v>201</v>
      </c>
      <c r="E236" s="489">
        <v>77</v>
      </c>
      <c r="F236" s="489">
        <v>77</v>
      </c>
      <c r="G236" s="361">
        <v>0</v>
      </c>
      <c r="H236" s="274">
        <f t="shared" si="46"/>
        <v>0</v>
      </c>
      <c r="I236" s="491"/>
      <c r="J236" s="232"/>
      <c r="K236" s="232"/>
      <c r="L236" s="232"/>
    </row>
    <row r="237" spans="1:12" x14ac:dyDescent="0.2">
      <c r="A237" s="165">
        <f t="shared" si="47"/>
        <v>100</v>
      </c>
      <c r="B237" s="244"/>
      <c r="C237" s="400">
        <v>3392</v>
      </c>
      <c r="D237" s="246" t="s">
        <v>202</v>
      </c>
      <c r="E237" s="444">
        <v>1808</v>
      </c>
      <c r="F237" s="493">
        <v>1808</v>
      </c>
      <c r="G237" s="444">
        <v>274</v>
      </c>
      <c r="H237" s="274">
        <f t="shared" si="46"/>
        <v>0.15154867256637169</v>
      </c>
      <c r="I237" s="494"/>
      <c r="J237" s="491"/>
      <c r="K237" s="232"/>
      <c r="L237" s="232"/>
    </row>
    <row r="238" spans="1:12" x14ac:dyDescent="0.2">
      <c r="A238" s="165">
        <f t="shared" si="47"/>
        <v>101</v>
      </c>
      <c r="B238" s="240"/>
      <c r="C238" s="454">
        <v>3421</v>
      </c>
      <c r="D238" s="495" t="s">
        <v>203</v>
      </c>
      <c r="E238" s="444">
        <v>761</v>
      </c>
      <c r="F238" s="493">
        <v>761</v>
      </c>
      <c r="G238" s="444">
        <v>30</v>
      </c>
      <c r="H238" s="274">
        <f t="shared" si="46"/>
        <v>3.9421813403416557E-2</v>
      </c>
      <c r="I238" s="491"/>
      <c r="J238" s="232"/>
      <c r="K238" s="232"/>
      <c r="L238" s="232"/>
    </row>
    <row r="239" spans="1:12" x14ac:dyDescent="0.2">
      <c r="A239" s="165">
        <f t="shared" si="47"/>
        <v>102</v>
      </c>
      <c r="B239" s="244"/>
      <c r="C239" s="400">
        <v>3429</v>
      </c>
      <c r="D239" s="492" t="s">
        <v>204</v>
      </c>
      <c r="E239" s="433">
        <v>747</v>
      </c>
      <c r="F239" s="496">
        <v>747</v>
      </c>
      <c r="G239" s="433">
        <v>75</v>
      </c>
      <c r="H239" s="274">
        <f t="shared" si="46"/>
        <v>0.10040160642570281</v>
      </c>
      <c r="J239" s="232"/>
      <c r="K239" s="232"/>
      <c r="L239" s="232"/>
    </row>
    <row r="240" spans="1:12" x14ac:dyDescent="0.2">
      <c r="A240" s="165">
        <f t="shared" si="47"/>
        <v>103</v>
      </c>
      <c r="B240" s="244"/>
      <c r="C240" s="400">
        <v>3613</v>
      </c>
      <c r="D240" s="246" t="s">
        <v>205</v>
      </c>
      <c r="E240" s="433">
        <v>24</v>
      </c>
      <c r="F240" s="496">
        <v>24</v>
      </c>
      <c r="G240" s="433">
        <v>12</v>
      </c>
      <c r="H240" s="274">
        <f t="shared" si="46"/>
        <v>0.5</v>
      </c>
      <c r="J240" s="232"/>
      <c r="K240" s="232"/>
      <c r="L240" s="232"/>
    </row>
    <row r="241" spans="1:13" ht="13.5" thickBot="1" x14ac:dyDescent="0.25">
      <c r="A241" s="165">
        <f t="shared" si="47"/>
        <v>104</v>
      </c>
      <c r="B241" s="447"/>
      <c r="C241" s="448">
        <v>3639</v>
      </c>
      <c r="D241" s="449" t="s">
        <v>206</v>
      </c>
      <c r="E241" s="450">
        <v>154</v>
      </c>
      <c r="F241" s="497">
        <v>154</v>
      </c>
      <c r="G241" s="252">
        <v>12</v>
      </c>
      <c r="H241" s="280">
        <f t="shared" si="46"/>
        <v>7.792207792207792E-2</v>
      </c>
      <c r="J241" s="232"/>
      <c r="K241" s="232"/>
      <c r="L241" s="232"/>
    </row>
    <row r="242" spans="1:13" ht="13.5" thickBot="1" x14ac:dyDescent="0.25">
      <c r="A242" s="165">
        <f t="shared" si="47"/>
        <v>105</v>
      </c>
      <c r="B242" s="289"/>
      <c r="C242" s="290"/>
      <c r="D242" s="498" t="s">
        <v>121</v>
      </c>
      <c r="E242" s="483">
        <f>SUM(E235:E241)</f>
        <v>5707</v>
      </c>
      <c r="F242" s="483">
        <f>SUM(F235:F241)</f>
        <v>5707</v>
      </c>
      <c r="G242" s="483">
        <f>SUM(G235:G241)</f>
        <v>678</v>
      </c>
      <c r="H242" s="499">
        <f t="shared" si="46"/>
        <v>0.11880147187664272</v>
      </c>
      <c r="J242" s="232"/>
      <c r="K242" s="232"/>
      <c r="L242" s="232"/>
    </row>
    <row r="243" spans="1:13" x14ac:dyDescent="0.2">
      <c r="B243" s="223"/>
      <c r="C243" s="286" t="s">
        <v>145</v>
      </c>
      <c r="D243" s="224"/>
      <c r="E243" s="332"/>
      <c r="F243" s="225"/>
      <c r="G243" s="226"/>
      <c r="H243" s="227"/>
      <c r="J243" s="232"/>
      <c r="K243" s="232"/>
      <c r="L243" s="232"/>
    </row>
    <row r="244" spans="1:13" x14ac:dyDescent="0.2">
      <c r="B244" s="228"/>
      <c r="C244" s="235" t="s">
        <v>153</v>
      </c>
      <c r="D244" s="235"/>
      <c r="E244" s="335"/>
      <c r="F244" s="229"/>
      <c r="G244" s="230"/>
      <c r="H244" s="231"/>
      <c r="J244" s="232"/>
      <c r="K244" s="232"/>
      <c r="L244" s="232"/>
    </row>
    <row r="245" spans="1:13" ht="13.5" thickBot="1" x14ac:dyDescent="0.25">
      <c r="B245" s="256"/>
      <c r="C245" s="257" t="s">
        <v>199</v>
      </c>
      <c r="D245" s="257"/>
      <c r="E245" s="341"/>
      <c r="F245" s="258"/>
      <c r="G245" s="259"/>
      <c r="H245" s="260"/>
      <c r="J245" s="232"/>
      <c r="K245" s="232"/>
      <c r="L245" s="232"/>
    </row>
    <row r="246" spans="1:13" ht="13.5" thickBot="1" x14ac:dyDescent="0.25">
      <c r="A246" s="165">
        <f>A242+1</f>
        <v>106</v>
      </c>
      <c r="B246" s="466"/>
      <c r="C246" s="467">
        <v>6171</v>
      </c>
      <c r="D246" s="500" t="s">
        <v>155</v>
      </c>
      <c r="E246" s="437">
        <v>1923</v>
      </c>
      <c r="F246" s="501">
        <v>2123</v>
      </c>
      <c r="G246" s="502">
        <v>493</v>
      </c>
      <c r="H246" s="503">
        <f t="shared" ref="H246:H247" si="48">IF(F246=0,0,G246/F246)</f>
        <v>0.23221855864342911</v>
      </c>
      <c r="I246" s="494"/>
      <c r="J246" s="491"/>
      <c r="K246" s="491"/>
      <c r="L246" s="491"/>
      <c r="M246" s="494"/>
    </row>
    <row r="247" spans="1:13" ht="13.5" thickBot="1" x14ac:dyDescent="0.25">
      <c r="A247" s="165">
        <f t="shared" ref="A247" si="49">A246+1</f>
        <v>107</v>
      </c>
      <c r="B247" s="289"/>
      <c r="C247" s="290"/>
      <c r="D247" s="498" t="s">
        <v>121</v>
      </c>
      <c r="E247" s="483">
        <f>SUM(E246)</f>
        <v>1923</v>
      </c>
      <c r="F247" s="483">
        <f>SUM(F246)</f>
        <v>2123</v>
      </c>
      <c r="G247" s="483">
        <f>SUM(G246)</f>
        <v>493</v>
      </c>
      <c r="H247" s="499">
        <f t="shared" si="48"/>
        <v>0.23221855864342911</v>
      </c>
      <c r="J247" s="232"/>
      <c r="K247" s="232"/>
      <c r="L247" s="232"/>
    </row>
    <row r="248" spans="1:13" ht="13.5" thickBot="1" x14ac:dyDescent="0.25">
      <c r="B248" s="504"/>
      <c r="C248" s="505"/>
      <c r="D248" s="506"/>
      <c r="E248" s="507"/>
      <c r="F248" s="507"/>
      <c r="G248" s="507"/>
      <c r="H248" s="508"/>
      <c r="J248" s="232"/>
      <c r="K248" s="232"/>
      <c r="L248" s="232"/>
    </row>
    <row r="249" spans="1:13" ht="13.5" thickBot="1" x14ac:dyDescent="0.25">
      <c r="B249" s="228"/>
      <c r="C249" s="327" t="s">
        <v>141</v>
      </c>
      <c r="D249" s="509"/>
      <c r="E249" s="335"/>
      <c r="F249" s="229"/>
      <c r="G249" s="230"/>
      <c r="H249" s="231"/>
      <c r="J249" s="232"/>
      <c r="K249" s="232"/>
      <c r="L249" s="232"/>
    </row>
    <row r="250" spans="1:13" x14ac:dyDescent="0.2">
      <c r="B250" s="228"/>
      <c r="C250" s="235" t="s">
        <v>207</v>
      </c>
      <c r="D250" s="235"/>
      <c r="E250" s="335"/>
      <c r="F250" s="229"/>
      <c r="G250" s="230"/>
      <c r="H250" s="231"/>
      <c r="J250" s="232"/>
      <c r="K250" s="232"/>
      <c r="L250" s="232"/>
    </row>
    <row r="251" spans="1:13" ht="13.5" thickBot="1" x14ac:dyDescent="0.25">
      <c r="B251" s="256"/>
      <c r="C251" s="257" t="s">
        <v>208</v>
      </c>
      <c r="D251" s="257"/>
      <c r="E251" s="341"/>
      <c r="F251" s="258"/>
      <c r="G251" s="259"/>
      <c r="H251" s="260"/>
      <c r="J251" s="232"/>
      <c r="K251" s="232"/>
      <c r="L251" s="232"/>
    </row>
    <row r="252" spans="1:13" s="167" customFormat="1" ht="18.75" thickBot="1" x14ac:dyDescent="0.3">
      <c r="B252" s="168" t="s">
        <v>102</v>
      </c>
      <c r="C252" s="261" t="s">
        <v>103</v>
      </c>
      <c r="D252" s="169" t="s">
        <v>72</v>
      </c>
      <c r="E252" s="171" t="s">
        <v>73</v>
      </c>
      <c r="F252" s="262" t="s">
        <v>74</v>
      </c>
      <c r="G252" s="263" t="s">
        <v>75</v>
      </c>
      <c r="H252" s="174" t="s">
        <v>76</v>
      </c>
    </row>
    <row r="253" spans="1:13" x14ac:dyDescent="0.2">
      <c r="A253" s="165">
        <f>A247+1</f>
        <v>108</v>
      </c>
      <c r="B253" s="265"/>
      <c r="C253" s="510">
        <v>2219</v>
      </c>
      <c r="D253" s="511" t="s">
        <v>209</v>
      </c>
      <c r="E253" s="268">
        <v>1650</v>
      </c>
      <c r="F253" s="183">
        <v>4304</v>
      </c>
      <c r="G253" s="301">
        <v>1521</v>
      </c>
      <c r="H253" s="303">
        <f t="shared" ref="H253:H268" si="50">IF(F253=0,0,G253/F253)</f>
        <v>0.35339219330855021</v>
      </c>
      <c r="J253" s="232"/>
      <c r="K253" s="232"/>
      <c r="L253" s="232"/>
    </row>
    <row r="254" spans="1:13" x14ac:dyDescent="0.2">
      <c r="A254" s="165">
        <f>A253+1</f>
        <v>109</v>
      </c>
      <c r="B254" s="512"/>
      <c r="C254" s="513">
        <v>2310</v>
      </c>
      <c r="D254" s="514" t="s">
        <v>210</v>
      </c>
      <c r="E254" s="515">
        <v>0</v>
      </c>
      <c r="F254" s="208">
        <v>84</v>
      </c>
      <c r="G254" s="315">
        <v>53</v>
      </c>
      <c r="H254" s="184">
        <f t="shared" si="50"/>
        <v>0.63095238095238093</v>
      </c>
      <c r="J254" s="232"/>
      <c r="K254" s="232"/>
      <c r="L254" s="232"/>
    </row>
    <row r="255" spans="1:13" s="167" customFormat="1" ht="12" customHeight="1" x14ac:dyDescent="0.25">
      <c r="A255" s="165">
        <f>A254+1</f>
        <v>110</v>
      </c>
      <c r="B255" s="516"/>
      <c r="C255" s="517">
        <v>2321</v>
      </c>
      <c r="D255" s="518" t="s">
        <v>211</v>
      </c>
      <c r="E255" s="362">
        <v>0</v>
      </c>
      <c r="F255" s="490">
        <v>506</v>
      </c>
      <c r="G255" s="519">
        <v>0</v>
      </c>
      <c r="H255" s="184">
        <f t="shared" si="50"/>
        <v>0</v>
      </c>
      <c r="I255" s="494"/>
    </row>
    <row r="256" spans="1:13" x14ac:dyDescent="0.2">
      <c r="A256" s="165">
        <f t="shared" ref="A256:A268" si="51">A255+1</f>
        <v>111</v>
      </c>
      <c r="B256" s="520"/>
      <c r="C256" s="521">
        <v>2334</v>
      </c>
      <c r="D256" s="522" t="s">
        <v>212</v>
      </c>
      <c r="E256" s="273">
        <v>0</v>
      </c>
      <c r="F256" s="188">
        <v>0</v>
      </c>
      <c r="G256" s="402">
        <v>0</v>
      </c>
      <c r="H256" s="184">
        <f t="shared" si="50"/>
        <v>0</v>
      </c>
      <c r="J256" s="232"/>
      <c r="K256" s="232"/>
      <c r="L256" s="232"/>
    </row>
    <row r="257" spans="1:12" x14ac:dyDescent="0.2">
      <c r="A257" s="165">
        <f t="shared" si="51"/>
        <v>112</v>
      </c>
      <c r="B257" s="512"/>
      <c r="C257" s="513">
        <v>2339</v>
      </c>
      <c r="D257" s="514" t="s">
        <v>213</v>
      </c>
      <c r="E257" s="515">
        <v>0</v>
      </c>
      <c r="F257" s="208">
        <v>0</v>
      </c>
      <c r="G257" s="315">
        <v>0</v>
      </c>
      <c r="H257" s="184">
        <f t="shared" si="50"/>
        <v>0</v>
      </c>
      <c r="J257" s="232"/>
      <c r="K257" s="232"/>
      <c r="L257" s="232"/>
    </row>
    <row r="258" spans="1:12" x14ac:dyDescent="0.2">
      <c r="A258" s="165">
        <f t="shared" si="51"/>
        <v>113</v>
      </c>
      <c r="B258" s="312"/>
      <c r="C258" s="513">
        <v>3111</v>
      </c>
      <c r="D258" s="514" t="s">
        <v>214</v>
      </c>
      <c r="E258" s="515">
        <v>0</v>
      </c>
      <c r="F258" s="208">
        <v>17</v>
      </c>
      <c r="G258" s="515">
        <v>0</v>
      </c>
      <c r="H258" s="184">
        <f t="shared" si="50"/>
        <v>0</v>
      </c>
      <c r="J258" s="232"/>
      <c r="K258" s="232"/>
      <c r="L258" s="232"/>
    </row>
    <row r="259" spans="1:12" x14ac:dyDescent="0.2">
      <c r="A259" s="165">
        <f t="shared" si="51"/>
        <v>114</v>
      </c>
      <c r="B259" s="512"/>
      <c r="C259" s="513">
        <v>3319</v>
      </c>
      <c r="D259" s="514" t="s">
        <v>215</v>
      </c>
      <c r="E259" s="515">
        <v>0</v>
      </c>
      <c r="F259" s="208">
        <v>724</v>
      </c>
      <c r="G259" s="515">
        <v>397</v>
      </c>
      <c r="H259" s="184">
        <f t="shared" si="50"/>
        <v>0.5483425414364641</v>
      </c>
      <c r="J259" s="232"/>
      <c r="K259" s="232"/>
      <c r="L259" s="232"/>
    </row>
    <row r="260" spans="1:12" x14ac:dyDescent="0.2">
      <c r="A260" s="165">
        <f t="shared" si="51"/>
        <v>115</v>
      </c>
      <c r="B260" s="520"/>
      <c r="C260" s="521">
        <v>3326</v>
      </c>
      <c r="D260" s="522" t="s">
        <v>216</v>
      </c>
      <c r="E260" s="273">
        <v>0</v>
      </c>
      <c r="F260" s="188">
        <v>0</v>
      </c>
      <c r="G260" s="273">
        <v>0</v>
      </c>
      <c r="H260" s="184">
        <f t="shared" si="50"/>
        <v>0</v>
      </c>
      <c r="J260" s="232"/>
      <c r="K260" s="232"/>
      <c r="L260" s="232"/>
    </row>
    <row r="261" spans="1:12" x14ac:dyDescent="0.2">
      <c r="A261" s="165">
        <f t="shared" si="51"/>
        <v>116</v>
      </c>
      <c r="B261" s="512"/>
      <c r="C261" s="513">
        <v>3392</v>
      </c>
      <c r="D261" s="514" t="s">
        <v>217</v>
      </c>
      <c r="E261" s="515">
        <v>200</v>
      </c>
      <c r="F261" s="208">
        <v>150</v>
      </c>
      <c r="G261" s="515">
        <v>0</v>
      </c>
      <c r="H261" s="184">
        <f t="shared" si="50"/>
        <v>0</v>
      </c>
      <c r="J261" s="232"/>
      <c r="K261" s="232"/>
      <c r="L261" s="232"/>
    </row>
    <row r="262" spans="1:12" x14ac:dyDescent="0.2">
      <c r="A262" s="165">
        <f t="shared" si="51"/>
        <v>117</v>
      </c>
      <c r="B262" s="312"/>
      <c r="C262" s="513">
        <v>3421</v>
      </c>
      <c r="D262" s="514" t="s">
        <v>218</v>
      </c>
      <c r="E262" s="515">
        <v>0</v>
      </c>
      <c r="F262" s="208">
        <v>0</v>
      </c>
      <c r="G262" s="315">
        <v>0</v>
      </c>
      <c r="H262" s="184">
        <f t="shared" si="50"/>
        <v>0</v>
      </c>
      <c r="J262" s="232"/>
      <c r="K262" s="232"/>
      <c r="L262" s="232"/>
    </row>
    <row r="263" spans="1:12" x14ac:dyDescent="0.2">
      <c r="A263" s="165">
        <f t="shared" si="51"/>
        <v>118</v>
      </c>
      <c r="B263" s="270"/>
      <c r="C263" s="521">
        <v>3429</v>
      </c>
      <c r="D263" s="522" t="s">
        <v>219</v>
      </c>
      <c r="E263" s="273">
        <v>500</v>
      </c>
      <c r="F263" s="188">
        <v>596</v>
      </c>
      <c r="G263" s="402">
        <v>29</v>
      </c>
      <c r="H263" s="184">
        <f t="shared" si="50"/>
        <v>4.8657718120805368E-2</v>
      </c>
      <c r="J263" s="232"/>
      <c r="K263" s="232"/>
      <c r="L263" s="232"/>
    </row>
    <row r="264" spans="1:12" x14ac:dyDescent="0.2">
      <c r="A264" s="165">
        <f t="shared" si="51"/>
        <v>119</v>
      </c>
      <c r="B264" s="312"/>
      <c r="C264" s="513">
        <v>3613</v>
      </c>
      <c r="D264" s="514" t="s">
        <v>220</v>
      </c>
      <c r="E264" s="515">
        <v>0</v>
      </c>
      <c r="F264" s="208">
        <v>0</v>
      </c>
      <c r="G264" s="515">
        <v>0</v>
      </c>
      <c r="H264" s="184">
        <f t="shared" si="50"/>
        <v>0</v>
      </c>
      <c r="I264" s="494"/>
      <c r="J264" s="232"/>
      <c r="K264" s="232"/>
      <c r="L264" s="232"/>
    </row>
    <row r="265" spans="1:12" x14ac:dyDescent="0.2">
      <c r="A265" s="165">
        <f t="shared" si="51"/>
        <v>120</v>
      </c>
      <c r="B265" s="523"/>
      <c r="C265" s="524">
        <v>3639</v>
      </c>
      <c r="D265" s="525" t="s">
        <v>221</v>
      </c>
      <c r="E265" s="526">
        <v>0</v>
      </c>
      <c r="F265" s="200">
        <v>146</v>
      </c>
      <c r="G265" s="526">
        <v>0</v>
      </c>
      <c r="H265" s="201">
        <f t="shared" si="50"/>
        <v>0</v>
      </c>
      <c r="I265" s="494"/>
      <c r="J265" s="232"/>
      <c r="K265" s="232"/>
      <c r="L265" s="232"/>
    </row>
    <row r="266" spans="1:12" x14ac:dyDescent="0.2">
      <c r="A266" s="165">
        <f t="shared" si="51"/>
        <v>121</v>
      </c>
      <c r="B266" s="249"/>
      <c r="C266" s="527">
        <v>3745</v>
      </c>
      <c r="D266" s="528" t="s">
        <v>222</v>
      </c>
      <c r="E266" s="529">
        <v>0</v>
      </c>
      <c r="F266" s="304">
        <v>0</v>
      </c>
      <c r="G266" s="529">
        <v>0</v>
      </c>
      <c r="H266" s="201">
        <f t="shared" si="50"/>
        <v>0</v>
      </c>
      <c r="I266" s="494"/>
      <c r="J266" s="232"/>
      <c r="K266" s="232"/>
      <c r="L266" s="232"/>
    </row>
    <row r="267" spans="1:12" ht="13.5" thickBot="1" x14ac:dyDescent="0.25">
      <c r="A267" s="165">
        <f t="shared" si="51"/>
        <v>122</v>
      </c>
      <c r="B267" s="275"/>
      <c r="C267" s="530">
        <v>5512</v>
      </c>
      <c r="D267" s="531" t="s">
        <v>223</v>
      </c>
      <c r="E267" s="279">
        <v>0</v>
      </c>
      <c r="F267" s="278">
        <v>105</v>
      </c>
      <c r="G267" s="279">
        <v>0</v>
      </c>
      <c r="H267" s="306">
        <f t="shared" si="50"/>
        <v>0</v>
      </c>
      <c r="I267" s="494"/>
      <c r="J267" s="232"/>
      <c r="K267" s="232"/>
      <c r="L267" s="232"/>
    </row>
    <row r="268" spans="1:12" ht="13.5" thickBot="1" x14ac:dyDescent="0.25">
      <c r="A268" s="165">
        <f t="shared" si="51"/>
        <v>123</v>
      </c>
      <c r="B268" s="308"/>
      <c r="C268" s="299"/>
      <c r="D268" s="291" t="s">
        <v>121</v>
      </c>
      <c r="E268" s="178">
        <f>SUM(E253:E267)</f>
        <v>2350</v>
      </c>
      <c r="F268" s="178">
        <f>SUM(F253:F267)</f>
        <v>6632</v>
      </c>
      <c r="G268" s="382">
        <f>SUM(G253:G267)</f>
        <v>2000</v>
      </c>
      <c r="H268" s="203">
        <f t="shared" si="50"/>
        <v>0.30156815440289503</v>
      </c>
      <c r="J268" s="232"/>
      <c r="K268" s="232"/>
      <c r="L268" s="232"/>
    </row>
    <row r="269" spans="1:12" x14ac:dyDescent="0.2">
      <c r="B269" s="292"/>
      <c r="C269" s="292"/>
      <c r="D269" s="293"/>
      <c r="E269" s="215"/>
      <c r="F269" s="215"/>
      <c r="G269" s="215"/>
      <c r="H269" s="294"/>
      <c r="J269" s="232"/>
      <c r="K269" s="232"/>
      <c r="L269" s="232"/>
    </row>
    <row r="270" spans="1:12" ht="15.75" thickBot="1" x14ac:dyDescent="0.3">
      <c r="B270" s="217" t="s">
        <v>224</v>
      </c>
      <c r="C270" s="218"/>
      <c r="D270" s="218"/>
      <c r="E270" s="219"/>
      <c r="F270" s="219"/>
      <c r="G270" s="220"/>
      <c r="H270" s="220"/>
      <c r="J270" s="232"/>
      <c r="K270" s="232"/>
      <c r="L270" s="232"/>
    </row>
    <row r="271" spans="1:12" ht="13.5" thickBot="1" x14ac:dyDescent="0.25">
      <c r="B271" s="223"/>
      <c r="C271" s="224"/>
      <c r="D271" s="224"/>
      <c r="E271" s="225"/>
      <c r="F271" s="225"/>
      <c r="G271" s="226"/>
      <c r="H271" s="227"/>
      <c r="J271" s="232"/>
      <c r="K271" s="232"/>
      <c r="L271" s="232"/>
    </row>
    <row r="272" spans="1:12" ht="13.5" thickBot="1" x14ac:dyDescent="0.25">
      <c r="B272" s="228"/>
      <c r="C272" s="177" t="s">
        <v>160</v>
      </c>
      <c r="D272" s="177"/>
      <c r="E272" s="229"/>
      <c r="F272" s="229"/>
      <c r="G272" s="230"/>
      <c r="H272" s="231"/>
      <c r="J272" s="232"/>
      <c r="K272" s="232"/>
      <c r="L272" s="232"/>
    </row>
    <row r="273" spans="1:12" ht="13.5" thickBot="1" x14ac:dyDescent="0.25">
      <c r="B273" s="256"/>
      <c r="C273" s="257" t="s">
        <v>225</v>
      </c>
      <c r="D273" s="257"/>
      <c r="E273" s="258" t="s">
        <v>226</v>
      </c>
      <c r="F273" s="258"/>
      <c r="G273" s="259"/>
      <c r="H273" s="260"/>
      <c r="J273" s="232"/>
      <c r="K273" s="232"/>
      <c r="L273" s="232"/>
    </row>
    <row r="274" spans="1:12" s="167" customFormat="1" ht="18.75" thickBot="1" x14ac:dyDescent="0.3">
      <c r="B274" s="168" t="s">
        <v>102</v>
      </c>
      <c r="C274" s="261" t="s">
        <v>103</v>
      </c>
      <c r="D274" s="261" t="s">
        <v>72</v>
      </c>
      <c r="E274" s="171" t="s">
        <v>73</v>
      </c>
      <c r="F274" s="172" t="s">
        <v>74</v>
      </c>
      <c r="G274" s="239" t="s">
        <v>75</v>
      </c>
      <c r="H274" s="174" t="s">
        <v>76</v>
      </c>
    </row>
    <row r="275" spans="1:12" x14ac:dyDescent="0.2">
      <c r="A275" s="165">
        <f>A268+1</f>
        <v>124</v>
      </c>
      <c r="B275" s="312">
        <v>1332</v>
      </c>
      <c r="C275" s="313"/>
      <c r="D275" s="532" t="s">
        <v>227</v>
      </c>
      <c r="E275" s="533">
        <v>0</v>
      </c>
      <c r="F275" s="533">
        <v>0</v>
      </c>
      <c r="G275" s="343">
        <v>0</v>
      </c>
      <c r="H275" s="209">
        <f t="shared" ref="H275:H277" si="52">IF(F275=0,0,G275/F275)</f>
        <v>0</v>
      </c>
      <c r="J275" s="232"/>
      <c r="K275" s="232"/>
      <c r="L275" s="232"/>
    </row>
    <row r="276" spans="1:12" ht="13.5" thickBot="1" x14ac:dyDescent="0.25">
      <c r="A276" s="165">
        <f t="shared" ref="A276:A277" si="53">A275+1</f>
        <v>125</v>
      </c>
      <c r="B276" s="275">
        <v>1361</v>
      </c>
      <c r="C276" s="276"/>
      <c r="D276" s="534" t="s">
        <v>228</v>
      </c>
      <c r="E276" s="535">
        <v>50</v>
      </c>
      <c r="F276" s="535">
        <v>50</v>
      </c>
      <c r="G276" s="305">
        <v>36</v>
      </c>
      <c r="H276" s="306">
        <f t="shared" si="52"/>
        <v>0.72</v>
      </c>
      <c r="J276" s="232"/>
      <c r="K276" s="232"/>
      <c r="L276" s="232"/>
    </row>
    <row r="277" spans="1:12" ht="13.5" thickBot="1" x14ac:dyDescent="0.25">
      <c r="A277" s="165">
        <f t="shared" si="53"/>
        <v>126</v>
      </c>
      <c r="B277" s="308"/>
      <c r="C277" s="299"/>
      <c r="D277" s="264" t="s">
        <v>121</v>
      </c>
      <c r="E277" s="536">
        <f t="shared" ref="E277:G277" si="54">SUM(E275:E276)</f>
        <v>50</v>
      </c>
      <c r="F277" s="536">
        <f t="shared" si="54"/>
        <v>50</v>
      </c>
      <c r="G277" s="536">
        <f t="shared" si="54"/>
        <v>36</v>
      </c>
      <c r="H277" s="179">
        <f t="shared" si="52"/>
        <v>0.72</v>
      </c>
      <c r="J277" s="232"/>
      <c r="K277" s="232"/>
      <c r="L277" s="232"/>
    </row>
    <row r="278" spans="1:12" x14ac:dyDescent="0.2">
      <c r="B278" s="292"/>
      <c r="C278" s="292"/>
      <c r="D278" s="293"/>
      <c r="E278" s="215"/>
      <c r="F278" s="215"/>
      <c r="G278" s="215"/>
      <c r="H278" s="294"/>
      <c r="J278" s="232"/>
      <c r="K278" s="232"/>
      <c r="L278" s="232"/>
    </row>
    <row r="279" spans="1:12" x14ac:dyDescent="0.2">
      <c r="B279" s="292"/>
      <c r="C279" s="292"/>
      <c r="D279" s="293"/>
      <c r="E279" s="215"/>
      <c r="F279" s="215"/>
      <c r="G279" s="215"/>
      <c r="H279" s="294"/>
      <c r="J279" s="232"/>
      <c r="K279" s="232"/>
      <c r="L279" s="232"/>
    </row>
    <row r="280" spans="1:12" x14ac:dyDescent="0.2">
      <c r="B280" s="292"/>
      <c r="C280" s="292"/>
      <c r="D280" s="293"/>
      <c r="E280" s="215"/>
      <c r="F280" s="215"/>
      <c r="G280" s="215"/>
      <c r="H280" s="294"/>
      <c r="J280" s="232"/>
      <c r="K280" s="232"/>
      <c r="L280" s="232"/>
    </row>
    <row r="281" spans="1:12" x14ac:dyDescent="0.2">
      <c r="B281" s="292"/>
      <c r="C281" s="292"/>
      <c r="D281" s="293"/>
      <c r="E281" s="215"/>
      <c r="F281" s="215"/>
      <c r="G281" s="215"/>
      <c r="H281" s="294"/>
      <c r="J281" s="232"/>
      <c r="K281" s="232"/>
      <c r="L281" s="232"/>
    </row>
    <row r="282" spans="1:12" x14ac:dyDescent="0.2">
      <c r="B282" s="292"/>
      <c r="C282" s="292"/>
      <c r="D282" s="293"/>
      <c r="E282" s="215"/>
      <c r="F282" s="215"/>
      <c r="G282" s="215"/>
      <c r="H282" s="294"/>
      <c r="J282" s="232"/>
      <c r="K282" s="232"/>
      <c r="L282" s="232"/>
    </row>
    <row r="283" spans="1:12" x14ac:dyDescent="0.2">
      <c r="B283" s="292"/>
      <c r="C283" s="292"/>
      <c r="D283" s="293"/>
      <c r="E283" s="215"/>
      <c r="F283" s="215"/>
      <c r="G283" s="215"/>
      <c r="H283" s="294"/>
      <c r="J283" s="232"/>
      <c r="K283" s="232"/>
      <c r="L283" s="232"/>
    </row>
    <row r="284" spans="1:12" x14ac:dyDescent="0.2">
      <c r="B284" s="292"/>
      <c r="C284" s="292"/>
      <c r="D284" s="293"/>
      <c r="E284" s="215"/>
      <c r="F284" s="215"/>
      <c r="G284" s="215"/>
      <c r="H284" s="294"/>
      <c r="J284" s="232"/>
      <c r="K284" s="232"/>
      <c r="L284" s="232"/>
    </row>
    <row r="285" spans="1:12" x14ac:dyDescent="0.2">
      <c r="B285" s="292"/>
      <c r="C285" s="292"/>
      <c r="D285" s="293"/>
      <c r="E285" s="215"/>
      <c r="F285" s="215"/>
      <c r="G285" s="215"/>
      <c r="H285" s="294"/>
      <c r="J285" s="232"/>
      <c r="K285" s="232"/>
      <c r="L285" s="232"/>
    </row>
    <row r="286" spans="1:12" x14ac:dyDescent="0.2">
      <c r="B286" s="292"/>
      <c r="C286" s="292"/>
      <c r="D286" s="293"/>
      <c r="E286" s="215"/>
      <c r="F286" s="215"/>
      <c r="G286" s="215"/>
      <c r="H286" s="294"/>
      <c r="J286" s="232"/>
      <c r="K286" s="232"/>
      <c r="L286" s="232"/>
    </row>
    <row r="287" spans="1:12" x14ac:dyDescent="0.2">
      <c r="B287" s="292"/>
      <c r="C287" s="292"/>
      <c r="D287" s="293"/>
      <c r="E287" s="215"/>
      <c r="F287" s="215"/>
      <c r="G287" s="215"/>
      <c r="H287" s="294"/>
      <c r="J287" s="232"/>
      <c r="K287" s="232"/>
      <c r="L287" s="232"/>
    </row>
    <row r="288" spans="1:12" ht="13.5" thickBot="1" x14ac:dyDescent="0.25">
      <c r="B288" s="292"/>
      <c r="C288" s="292"/>
      <c r="D288" s="293"/>
      <c r="E288" s="215"/>
      <c r="F288" s="215"/>
      <c r="G288" s="215"/>
      <c r="H288" s="294"/>
      <c r="J288" s="232"/>
      <c r="K288" s="232"/>
      <c r="L288" s="232"/>
    </row>
    <row r="289" spans="1:12" ht="13.5" thickBot="1" x14ac:dyDescent="0.25">
      <c r="B289" s="223"/>
      <c r="C289" s="177" t="s">
        <v>160</v>
      </c>
      <c r="D289" s="177"/>
      <c r="E289" s="225"/>
      <c r="F289" s="225"/>
      <c r="G289" s="226"/>
      <c r="H289" s="227"/>
      <c r="J289" s="232"/>
      <c r="K289" s="232"/>
      <c r="L289" s="232"/>
    </row>
    <row r="290" spans="1:12" x14ac:dyDescent="0.2">
      <c r="B290" s="228"/>
      <c r="C290" s="235" t="s">
        <v>110</v>
      </c>
      <c r="D290" s="235"/>
      <c r="E290" s="229" t="s">
        <v>229</v>
      </c>
      <c r="F290" s="229"/>
      <c r="G290" s="230"/>
      <c r="H290" s="231"/>
      <c r="J290" s="232"/>
      <c r="K290" s="232"/>
      <c r="L290" s="232"/>
    </row>
    <row r="291" spans="1:12" ht="13.5" thickBot="1" x14ac:dyDescent="0.25">
      <c r="B291" s="256"/>
      <c r="C291" s="257"/>
      <c r="D291" s="257"/>
      <c r="E291" s="258"/>
      <c r="F291" s="258"/>
      <c r="G291" s="259"/>
      <c r="H291" s="260"/>
      <c r="J291" s="232"/>
      <c r="K291" s="232"/>
      <c r="L291" s="232"/>
    </row>
    <row r="292" spans="1:12" s="167" customFormat="1" ht="18.75" thickBot="1" x14ac:dyDescent="0.3">
      <c r="B292" s="168" t="s">
        <v>102</v>
      </c>
      <c r="C292" s="169" t="s">
        <v>103</v>
      </c>
      <c r="D292" s="170" t="s">
        <v>72</v>
      </c>
      <c r="E292" s="171" t="s">
        <v>73</v>
      </c>
      <c r="F292" s="172" t="s">
        <v>74</v>
      </c>
      <c r="G292" s="239" t="s">
        <v>75</v>
      </c>
      <c r="H292" s="174" t="s">
        <v>76</v>
      </c>
    </row>
    <row r="293" spans="1:12" x14ac:dyDescent="0.2">
      <c r="A293" s="165">
        <f>A277+1</f>
        <v>127</v>
      </c>
      <c r="B293" s="537">
        <v>2212</v>
      </c>
      <c r="C293" s="374">
        <v>1014</v>
      </c>
      <c r="D293" s="538" t="s">
        <v>230</v>
      </c>
      <c r="E293" s="323">
        <v>2</v>
      </c>
      <c r="F293" s="323">
        <v>2</v>
      </c>
      <c r="G293" s="539">
        <v>0</v>
      </c>
      <c r="H293" s="184">
        <f t="shared" ref="H293:H306" si="55">IF(F293=0,0,G293/F293)</f>
        <v>0</v>
      </c>
      <c r="J293" s="232"/>
      <c r="K293" s="232"/>
      <c r="L293" s="232"/>
    </row>
    <row r="294" spans="1:12" ht="13.5" thickBot="1" x14ac:dyDescent="0.25">
      <c r="A294" s="165">
        <f t="shared" ref="A294:A306" si="56">A293+1</f>
        <v>128</v>
      </c>
      <c r="B294" s="540">
        <v>2324</v>
      </c>
      <c r="C294" s="276">
        <v>1014</v>
      </c>
      <c r="D294" s="251" t="s">
        <v>231</v>
      </c>
      <c r="E294" s="278">
        <v>0</v>
      </c>
      <c r="F294" s="278">
        <v>0</v>
      </c>
      <c r="G294" s="403">
        <v>0</v>
      </c>
      <c r="H294" s="184">
        <f t="shared" si="55"/>
        <v>0</v>
      </c>
      <c r="J294" s="232"/>
      <c r="K294" s="232"/>
      <c r="L294" s="232"/>
    </row>
    <row r="295" spans="1:12" ht="13.5" thickBot="1" x14ac:dyDescent="0.25">
      <c r="A295" s="165">
        <f t="shared" si="56"/>
        <v>129</v>
      </c>
      <c r="B295" s="308"/>
      <c r="C295" s="299"/>
      <c r="D295" s="291" t="s">
        <v>232</v>
      </c>
      <c r="E295" s="284">
        <f t="shared" ref="E295:G295" si="57">SUM(E293:E294)</f>
        <v>2</v>
      </c>
      <c r="F295" s="284">
        <f t="shared" si="57"/>
        <v>2</v>
      </c>
      <c r="G295" s="284">
        <f t="shared" si="57"/>
        <v>0</v>
      </c>
      <c r="H295" s="179">
        <f t="shared" si="55"/>
        <v>0</v>
      </c>
      <c r="J295" s="232"/>
      <c r="K295" s="232"/>
      <c r="L295" s="232"/>
    </row>
    <row r="296" spans="1:12" x14ac:dyDescent="0.2">
      <c r="A296" s="165">
        <f t="shared" si="56"/>
        <v>130</v>
      </c>
      <c r="B296" s="537">
        <v>2212</v>
      </c>
      <c r="C296" s="374">
        <v>3719</v>
      </c>
      <c r="D296" s="538" t="s">
        <v>233</v>
      </c>
      <c r="E296" s="323">
        <v>0</v>
      </c>
      <c r="F296" s="323">
        <v>0</v>
      </c>
      <c r="G296" s="539">
        <v>0</v>
      </c>
      <c r="H296" s="184">
        <f t="shared" si="55"/>
        <v>0</v>
      </c>
      <c r="J296" s="232"/>
      <c r="K296" s="232"/>
      <c r="L296" s="232"/>
    </row>
    <row r="297" spans="1:12" ht="13.5" thickBot="1" x14ac:dyDescent="0.25">
      <c r="A297" s="165">
        <f t="shared" si="56"/>
        <v>131</v>
      </c>
      <c r="B297" s="540">
        <v>2324</v>
      </c>
      <c r="C297" s="276">
        <v>3719</v>
      </c>
      <c r="D297" s="251" t="s">
        <v>234</v>
      </c>
      <c r="E297" s="278">
        <v>0</v>
      </c>
      <c r="F297" s="278">
        <v>0</v>
      </c>
      <c r="G297" s="403">
        <v>0</v>
      </c>
      <c r="H297" s="184">
        <f t="shared" si="55"/>
        <v>0</v>
      </c>
      <c r="J297" s="232"/>
      <c r="K297" s="232"/>
      <c r="L297" s="232"/>
    </row>
    <row r="298" spans="1:12" ht="13.5" thickBot="1" x14ac:dyDescent="0.25">
      <c r="A298" s="165">
        <f t="shared" si="56"/>
        <v>132</v>
      </c>
      <c r="B298" s="308"/>
      <c r="C298" s="299"/>
      <c r="D298" s="291" t="s">
        <v>235</v>
      </c>
      <c r="E298" s="284">
        <f t="shared" ref="E298:G298" si="58">SUM(E296:E297)</f>
        <v>0</v>
      </c>
      <c r="F298" s="284">
        <f t="shared" si="58"/>
        <v>0</v>
      </c>
      <c r="G298" s="284">
        <f t="shared" si="58"/>
        <v>0</v>
      </c>
      <c r="H298" s="179">
        <f t="shared" si="55"/>
        <v>0</v>
      </c>
      <c r="J298" s="232"/>
      <c r="K298" s="232"/>
      <c r="L298" s="232"/>
    </row>
    <row r="299" spans="1:12" x14ac:dyDescent="0.2">
      <c r="A299" s="165">
        <f>A298+1</f>
        <v>133</v>
      </c>
      <c r="B299" s="512">
        <v>2212</v>
      </c>
      <c r="C299" s="313">
        <v>3722</v>
      </c>
      <c r="D299" s="314" t="s">
        <v>236</v>
      </c>
      <c r="E299" s="208">
        <v>3</v>
      </c>
      <c r="F299" s="208">
        <v>3</v>
      </c>
      <c r="G299" s="315">
        <v>0</v>
      </c>
      <c r="H299" s="184">
        <f t="shared" si="55"/>
        <v>0</v>
      </c>
      <c r="J299" s="232"/>
      <c r="K299" s="232"/>
      <c r="L299" s="232"/>
    </row>
    <row r="300" spans="1:12" x14ac:dyDescent="0.2">
      <c r="A300" s="165">
        <f t="shared" si="56"/>
        <v>134</v>
      </c>
      <c r="B300" s="520">
        <v>2324</v>
      </c>
      <c r="C300" s="271">
        <v>3722</v>
      </c>
      <c r="D300" s="272" t="s">
        <v>237</v>
      </c>
      <c r="E300" s="208">
        <v>0</v>
      </c>
      <c r="F300" s="208">
        <v>0</v>
      </c>
      <c r="G300" s="315">
        <v>0</v>
      </c>
      <c r="H300" s="184">
        <f t="shared" si="55"/>
        <v>0</v>
      </c>
      <c r="J300" s="232"/>
      <c r="K300" s="232"/>
      <c r="L300" s="232"/>
    </row>
    <row r="301" spans="1:12" ht="13.5" thickBot="1" x14ac:dyDescent="0.25">
      <c r="A301" s="165">
        <f t="shared" si="56"/>
        <v>135</v>
      </c>
      <c r="B301" s="363">
        <v>2324</v>
      </c>
      <c r="C301" s="541">
        <v>3725</v>
      </c>
      <c r="D301" s="292" t="s">
        <v>238</v>
      </c>
      <c r="E301" s="200">
        <v>0</v>
      </c>
      <c r="F301" s="200">
        <v>0</v>
      </c>
      <c r="G301" s="438">
        <v>0</v>
      </c>
      <c r="H301" s="184">
        <f t="shared" si="55"/>
        <v>0</v>
      </c>
      <c r="J301" s="232"/>
      <c r="K301" s="232"/>
      <c r="L301" s="232"/>
    </row>
    <row r="302" spans="1:12" ht="13.5" thickBot="1" x14ac:dyDescent="0.25">
      <c r="A302" s="165">
        <f t="shared" si="56"/>
        <v>136</v>
      </c>
      <c r="B302" s="308"/>
      <c r="C302" s="299"/>
      <c r="D302" s="291" t="s">
        <v>239</v>
      </c>
      <c r="E302" s="178">
        <f>SUM(E299:E301)</f>
        <v>3</v>
      </c>
      <c r="F302" s="178">
        <f>SUM(F299:F301)</f>
        <v>3</v>
      </c>
      <c r="G302" s="178">
        <f>SUM(G299:G301)</f>
        <v>0</v>
      </c>
      <c r="H302" s="179">
        <f t="shared" si="55"/>
        <v>0</v>
      </c>
      <c r="J302" s="232"/>
      <c r="K302" s="232"/>
      <c r="L302" s="232"/>
    </row>
    <row r="303" spans="1:12" x14ac:dyDescent="0.2">
      <c r="A303" s="165">
        <f t="shared" si="56"/>
        <v>137</v>
      </c>
      <c r="B303" s="270">
        <v>2212</v>
      </c>
      <c r="C303" s="271">
        <v>3745</v>
      </c>
      <c r="D303" s="272" t="s">
        <v>240</v>
      </c>
      <c r="E303" s="188">
        <v>0</v>
      </c>
      <c r="F303" s="188">
        <v>0</v>
      </c>
      <c r="G303" s="402">
        <v>0</v>
      </c>
      <c r="H303" s="184">
        <f t="shared" si="55"/>
        <v>0</v>
      </c>
      <c r="J303" s="232"/>
      <c r="K303" s="232"/>
      <c r="L303" s="232"/>
    </row>
    <row r="304" spans="1:12" ht="13.5" thickBot="1" x14ac:dyDescent="0.25">
      <c r="A304" s="165">
        <f t="shared" si="56"/>
        <v>138</v>
      </c>
      <c r="B304" s="523">
        <v>2324</v>
      </c>
      <c r="C304" s="542">
        <v>3745</v>
      </c>
      <c r="D304" s="541" t="s">
        <v>241</v>
      </c>
      <c r="E304" s="190">
        <v>0</v>
      </c>
      <c r="F304" s="190">
        <v>0</v>
      </c>
      <c r="G304" s="543">
        <v>0</v>
      </c>
      <c r="H304" s="184">
        <f t="shared" si="55"/>
        <v>0</v>
      </c>
      <c r="J304" s="232"/>
      <c r="K304" s="232"/>
      <c r="L304" s="232"/>
    </row>
    <row r="305" spans="1:12" ht="13.5" thickBot="1" x14ac:dyDescent="0.25">
      <c r="A305" s="165">
        <f t="shared" si="56"/>
        <v>139</v>
      </c>
      <c r="B305" s="537"/>
      <c r="C305" s="544"/>
      <c r="D305" s="545" t="s">
        <v>242</v>
      </c>
      <c r="E305" s="546">
        <f t="shared" ref="E305:G305" si="59">SUM(E303:E304)</f>
        <v>0</v>
      </c>
      <c r="F305" s="546">
        <f t="shared" si="59"/>
        <v>0</v>
      </c>
      <c r="G305" s="546">
        <f t="shared" si="59"/>
        <v>0</v>
      </c>
      <c r="H305" s="179">
        <f t="shared" si="55"/>
        <v>0</v>
      </c>
      <c r="J305" s="232"/>
      <c r="K305" s="232"/>
      <c r="L305" s="232"/>
    </row>
    <row r="306" spans="1:12" ht="13.5" thickBot="1" x14ac:dyDescent="0.25">
      <c r="A306" s="165">
        <f t="shared" si="56"/>
        <v>140</v>
      </c>
      <c r="B306" s="308"/>
      <c r="C306" s="299"/>
      <c r="D306" s="264" t="s">
        <v>121</v>
      </c>
      <c r="E306" s="178">
        <f>SUM(E295+E298+E302+E305)</f>
        <v>5</v>
      </c>
      <c r="F306" s="178">
        <f>SUM(F295+F298+F302+F305)</f>
        <v>5</v>
      </c>
      <c r="G306" s="178">
        <f>SUM(G295+G298+G302+G305)</f>
        <v>0</v>
      </c>
      <c r="H306" s="179">
        <f t="shared" si="55"/>
        <v>0</v>
      </c>
      <c r="J306" s="232"/>
      <c r="K306" s="232"/>
      <c r="L306" s="232"/>
    </row>
    <row r="307" spans="1:12" ht="13.5" thickBot="1" x14ac:dyDescent="0.25">
      <c r="B307" s="223"/>
      <c r="C307" s="318" t="s">
        <v>132</v>
      </c>
      <c r="D307" s="319"/>
      <c r="E307" s="226"/>
      <c r="F307" s="547"/>
      <c r="G307" s="548"/>
      <c r="H307" s="549"/>
      <c r="J307" s="232"/>
      <c r="K307" s="232"/>
      <c r="L307" s="232"/>
    </row>
    <row r="308" spans="1:12" x14ac:dyDescent="0.2">
      <c r="B308" s="228"/>
      <c r="C308" s="235" t="s">
        <v>243</v>
      </c>
      <c r="D308" s="235"/>
      <c r="E308" s="230"/>
      <c r="F308" s="234"/>
      <c r="G308" s="550"/>
      <c r="H308" s="551"/>
      <c r="J308" s="232"/>
      <c r="K308" s="232"/>
      <c r="L308" s="232"/>
    </row>
    <row r="309" spans="1:12" ht="13.5" thickBot="1" x14ac:dyDescent="0.25">
      <c r="B309" s="256"/>
      <c r="C309" s="257" t="s">
        <v>244</v>
      </c>
      <c r="D309" s="257"/>
      <c r="E309" s="259"/>
      <c r="F309" s="552"/>
      <c r="G309" s="553"/>
      <c r="H309" s="554"/>
      <c r="J309" s="232"/>
      <c r="K309" s="232"/>
      <c r="L309" s="232"/>
    </row>
    <row r="310" spans="1:12" s="167" customFormat="1" ht="18.75" thickBot="1" x14ac:dyDescent="0.3">
      <c r="B310" s="168" t="s">
        <v>102</v>
      </c>
      <c r="C310" s="261" t="s">
        <v>103</v>
      </c>
      <c r="D310" s="261" t="s">
        <v>72</v>
      </c>
      <c r="E310" s="171" t="s">
        <v>73</v>
      </c>
      <c r="F310" s="172" t="s">
        <v>74</v>
      </c>
      <c r="G310" s="239" t="s">
        <v>75</v>
      </c>
      <c r="H310" s="174" t="s">
        <v>76</v>
      </c>
    </row>
    <row r="311" spans="1:12" ht="13.5" thickBot="1" x14ac:dyDescent="0.25">
      <c r="A311" s="165">
        <f>A306+1</f>
        <v>141</v>
      </c>
      <c r="B311" s="289"/>
      <c r="C311" s="290">
        <v>1014</v>
      </c>
      <c r="D311" s="299" t="s">
        <v>245</v>
      </c>
      <c r="E311" s="297">
        <v>250</v>
      </c>
      <c r="F311" s="297">
        <v>250</v>
      </c>
      <c r="G311" s="555">
        <v>11</v>
      </c>
      <c r="H311" s="184">
        <f t="shared" ref="H311:H312" si="60">IF(F311=0,0,G311/F311)</f>
        <v>4.3999999999999997E-2</v>
      </c>
      <c r="J311" s="232"/>
      <c r="K311" s="232"/>
      <c r="L311" s="232"/>
    </row>
    <row r="312" spans="1:12" ht="13.5" thickBot="1" x14ac:dyDescent="0.25">
      <c r="A312" s="165">
        <f t="shared" ref="A312" si="61">A311+1</f>
        <v>142</v>
      </c>
      <c r="B312" s="308"/>
      <c r="C312" s="299"/>
      <c r="D312" s="264" t="s">
        <v>121</v>
      </c>
      <c r="E312" s="178">
        <f t="shared" ref="E312:G312" si="62">SUM(E311)</f>
        <v>250</v>
      </c>
      <c r="F312" s="178">
        <f t="shared" si="62"/>
        <v>250</v>
      </c>
      <c r="G312" s="178">
        <f t="shared" si="62"/>
        <v>11</v>
      </c>
      <c r="H312" s="179">
        <f t="shared" si="60"/>
        <v>4.3999999999999997E-2</v>
      </c>
      <c r="J312" s="232"/>
      <c r="K312" s="232"/>
      <c r="L312" s="232"/>
    </row>
    <row r="313" spans="1:12" x14ac:dyDescent="0.2">
      <c r="B313" s="223"/>
      <c r="C313" s="286"/>
      <c r="D313" s="224"/>
      <c r="E313" s="225"/>
      <c r="F313" s="225"/>
      <c r="G313" s="226"/>
      <c r="H313" s="227"/>
      <c r="J313" s="232"/>
      <c r="K313" s="232"/>
      <c r="L313" s="232"/>
    </row>
    <row r="314" spans="1:12" x14ac:dyDescent="0.2">
      <c r="B314" s="228"/>
      <c r="C314" s="235" t="s">
        <v>195</v>
      </c>
      <c r="D314" s="235"/>
      <c r="E314" s="229"/>
      <c r="F314" s="229"/>
      <c r="G314" s="230"/>
      <c r="H314" s="231"/>
      <c r="J314" s="232"/>
      <c r="K314" s="232"/>
      <c r="L314" s="232"/>
    </row>
    <row r="315" spans="1:12" ht="13.5" thickBot="1" x14ac:dyDescent="0.25">
      <c r="B315" s="256"/>
      <c r="C315" s="259" t="s">
        <v>244</v>
      </c>
      <c r="D315" s="259"/>
      <c r="E315" s="258"/>
      <c r="F315" s="258"/>
      <c r="G315" s="259"/>
      <c r="H315" s="260"/>
      <c r="J315" s="232"/>
      <c r="K315" s="232"/>
      <c r="L315" s="232"/>
    </row>
    <row r="316" spans="1:12" s="167" customFormat="1" ht="18.75" thickBot="1" x14ac:dyDescent="0.3">
      <c r="B316" s="168" t="s">
        <v>102</v>
      </c>
      <c r="C316" s="261" t="s">
        <v>103</v>
      </c>
      <c r="D316" s="261" t="s">
        <v>72</v>
      </c>
      <c r="E316" s="171" t="s">
        <v>73</v>
      </c>
      <c r="F316" s="172" t="s">
        <v>74</v>
      </c>
      <c r="G316" s="291" t="s">
        <v>75</v>
      </c>
      <c r="H316" s="174" t="s">
        <v>76</v>
      </c>
    </row>
    <row r="317" spans="1:12" ht="13.5" thickBot="1" x14ac:dyDescent="0.25">
      <c r="A317" s="165">
        <f>A312+1</f>
        <v>143</v>
      </c>
      <c r="B317" s="275"/>
      <c r="C317" s="276">
        <v>2219</v>
      </c>
      <c r="D317" s="556" t="s">
        <v>246</v>
      </c>
      <c r="E317" s="278">
        <v>14700</v>
      </c>
      <c r="F317" s="278">
        <v>14700</v>
      </c>
      <c r="G317" s="557">
        <v>3147</v>
      </c>
      <c r="H317" s="184">
        <f t="shared" ref="H317:H318" si="63">IF(F317=0,0,G317/F317)</f>
        <v>0.21408163265306124</v>
      </c>
      <c r="J317" s="232"/>
      <c r="K317" s="232"/>
      <c r="L317" s="232"/>
    </row>
    <row r="318" spans="1:12" ht="13.5" thickBot="1" x14ac:dyDescent="0.25">
      <c r="A318" s="165">
        <f t="shared" ref="A318" si="64">A317+1</f>
        <v>144</v>
      </c>
      <c r="B318" s="308"/>
      <c r="C318" s="299"/>
      <c r="D318" s="264" t="s">
        <v>121</v>
      </c>
      <c r="E318" s="483">
        <f t="shared" ref="E318:G318" si="65">SUM(E317:E317)</f>
        <v>14700</v>
      </c>
      <c r="F318" s="558">
        <f t="shared" si="65"/>
        <v>14700</v>
      </c>
      <c r="G318" s="559">
        <f t="shared" si="65"/>
        <v>3147</v>
      </c>
      <c r="H318" s="179">
        <f t="shared" si="63"/>
        <v>0.21408163265306124</v>
      </c>
      <c r="I318" s="494"/>
      <c r="J318" s="232"/>
      <c r="K318" s="232"/>
      <c r="L318" s="232"/>
    </row>
    <row r="319" spans="1:12" x14ac:dyDescent="0.2">
      <c r="B319" s="223"/>
      <c r="C319" s="286"/>
      <c r="D319" s="224"/>
      <c r="E319" s="225"/>
      <c r="F319" s="225"/>
      <c r="G319" s="226"/>
      <c r="H319" s="227"/>
      <c r="J319" s="232"/>
      <c r="K319" s="232"/>
      <c r="L319" s="232"/>
    </row>
    <row r="320" spans="1:12" x14ac:dyDescent="0.2">
      <c r="B320" s="228"/>
      <c r="C320" s="235" t="s">
        <v>198</v>
      </c>
      <c r="D320" s="235"/>
      <c r="E320" s="229"/>
      <c r="F320" s="229"/>
      <c r="G320" s="230"/>
      <c r="H320" s="231"/>
      <c r="J320" s="232"/>
      <c r="K320" s="232"/>
      <c r="L320" s="232"/>
    </row>
    <row r="321" spans="1:12" ht="13.5" thickBot="1" x14ac:dyDescent="0.25">
      <c r="B321" s="256"/>
      <c r="C321" s="259" t="s">
        <v>247</v>
      </c>
      <c r="D321" s="259"/>
      <c r="E321" s="258"/>
      <c r="F321" s="258"/>
      <c r="G321" s="259"/>
      <c r="H321" s="260"/>
      <c r="J321" s="232"/>
      <c r="K321" s="232"/>
      <c r="L321" s="232"/>
    </row>
    <row r="322" spans="1:12" s="167" customFormat="1" ht="18.75" thickBot="1" x14ac:dyDescent="0.3">
      <c r="B322" s="168" t="s">
        <v>102</v>
      </c>
      <c r="C322" s="261" t="s">
        <v>103</v>
      </c>
      <c r="D322" s="261" t="s">
        <v>72</v>
      </c>
      <c r="E322" s="171" t="s">
        <v>73</v>
      </c>
      <c r="F322" s="560" t="s">
        <v>74</v>
      </c>
      <c r="G322" s="291" t="s">
        <v>75</v>
      </c>
      <c r="H322" s="174" t="s">
        <v>76</v>
      </c>
    </row>
    <row r="323" spans="1:12" x14ac:dyDescent="0.2">
      <c r="A323" s="165">
        <f>A318+1</f>
        <v>145</v>
      </c>
      <c r="B323" s="561"/>
      <c r="C323" s="448">
        <v>3111</v>
      </c>
      <c r="D323" s="449" t="s">
        <v>200</v>
      </c>
      <c r="E323" s="562">
        <v>700</v>
      </c>
      <c r="F323" s="562">
        <v>700</v>
      </c>
      <c r="G323" s="364">
        <v>30</v>
      </c>
      <c r="H323" s="184">
        <f t="shared" ref="H323:H331" si="66">IF(F323=0,0,G323/F323)</f>
        <v>4.2857142857142858E-2</v>
      </c>
      <c r="J323" s="232"/>
      <c r="K323" s="232"/>
      <c r="L323" s="232"/>
    </row>
    <row r="324" spans="1:12" x14ac:dyDescent="0.2">
      <c r="A324" s="165">
        <f t="shared" ref="A324:A331" si="67">A323+1</f>
        <v>146</v>
      </c>
      <c r="B324" s="244"/>
      <c r="C324" s="400">
        <v>3421</v>
      </c>
      <c r="D324" s="272" t="s">
        <v>248</v>
      </c>
      <c r="E324" s="361">
        <v>300</v>
      </c>
      <c r="F324" s="361">
        <v>300</v>
      </c>
      <c r="G324" s="287">
        <v>0</v>
      </c>
      <c r="H324" s="184">
        <f t="shared" si="66"/>
        <v>0</v>
      </c>
      <c r="J324" s="232"/>
      <c r="K324" s="232"/>
      <c r="L324" s="232"/>
    </row>
    <row r="325" spans="1:12" x14ac:dyDescent="0.2">
      <c r="A325" s="165">
        <f t="shared" si="67"/>
        <v>147</v>
      </c>
      <c r="B325" s="563"/>
      <c r="C325" s="564">
        <v>3639</v>
      </c>
      <c r="D325" s="272" t="s">
        <v>249</v>
      </c>
      <c r="E325" s="188">
        <v>230</v>
      </c>
      <c r="F325" s="188">
        <v>230</v>
      </c>
      <c r="G325" s="288">
        <v>67</v>
      </c>
      <c r="H325" s="184">
        <f t="shared" si="66"/>
        <v>0.29130434782608694</v>
      </c>
      <c r="J325" s="232"/>
      <c r="K325" s="232"/>
      <c r="L325" s="232"/>
    </row>
    <row r="326" spans="1:12" x14ac:dyDescent="0.2">
      <c r="A326" s="165">
        <f t="shared" si="67"/>
        <v>148</v>
      </c>
      <c r="B326" s="312"/>
      <c r="C326" s="313">
        <v>3721</v>
      </c>
      <c r="D326" s="314" t="s">
        <v>52</v>
      </c>
      <c r="E326" s="208">
        <v>0</v>
      </c>
      <c r="F326" s="208">
        <v>0</v>
      </c>
      <c r="G326" s="343">
        <v>0</v>
      </c>
      <c r="H326" s="184">
        <f t="shared" si="66"/>
        <v>0</v>
      </c>
      <c r="J326" s="232"/>
      <c r="K326" s="232"/>
      <c r="L326" s="232"/>
    </row>
    <row r="327" spans="1:12" x14ac:dyDescent="0.2">
      <c r="A327" s="165">
        <f t="shared" si="67"/>
        <v>149</v>
      </c>
      <c r="B327" s="270"/>
      <c r="C327" s="271">
        <v>3722</v>
      </c>
      <c r="D327" s="272" t="s">
        <v>53</v>
      </c>
      <c r="E327" s="188">
        <v>1730</v>
      </c>
      <c r="F327" s="188">
        <v>1730</v>
      </c>
      <c r="G327" s="288">
        <v>359</v>
      </c>
      <c r="H327" s="184">
        <f t="shared" si="66"/>
        <v>0.20751445086705203</v>
      </c>
      <c r="J327" s="232"/>
      <c r="K327" s="232"/>
      <c r="L327" s="232"/>
    </row>
    <row r="328" spans="1:12" x14ac:dyDescent="0.2">
      <c r="A328" s="165">
        <f t="shared" si="67"/>
        <v>150</v>
      </c>
      <c r="B328" s="270"/>
      <c r="C328" s="387">
        <v>3723</v>
      </c>
      <c r="D328" s="387" t="s">
        <v>250</v>
      </c>
      <c r="E328" s="188">
        <v>0</v>
      </c>
      <c r="F328" s="188">
        <v>0</v>
      </c>
      <c r="G328" s="288">
        <v>0</v>
      </c>
      <c r="H328" s="184">
        <f t="shared" si="66"/>
        <v>0</v>
      </c>
      <c r="J328" s="232"/>
      <c r="K328" s="232"/>
      <c r="L328" s="232"/>
    </row>
    <row r="329" spans="1:12" x14ac:dyDescent="0.2">
      <c r="A329" s="165">
        <f t="shared" si="67"/>
        <v>151</v>
      </c>
      <c r="B329" s="270"/>
      <c r="C329" s="387">
        <v>3725</v>
      </c>
      <c r="D329" s="387" t="s">
        <v>251</v>
      </c>
      <c r="E329" s="188">
        <v>50</v>
      </c>
      <c r="F329" s="188">
        <v>50</v>
      </c>
      <c r="G329" s="288">
        <v>1</v>
      </c>
      <c r="H329" s="184">
        <f t="shared" si="66"/>
        <v>0.02</v>
      </c>
      <c r="J329" s="232"/>
      <c r="K329" s="232"/>
      <c r="L329" s="232"/>
    </row>
    <row r="330" spans="1:12" ht="13.5" thickBot="1" x14ac:dyDescent="0.25">
      <c r="A330" s="165">
        <f t="shared" si="67"/>
        <v>152</v>
      </c>
      <c r="B330" s="363"/>
      <c r="C330" s="565">
        <v>3745</v>
      </c>
      <c r="D330" s="566" t="s">
        <v>252</v>
      </c>
      <c r="E330" s="200">
        <v>13600</v>
      </c>
      <c r="F330" s="200">
        <v>13600</v>
      </c>
      <c r="G330" s="200">
        <v>407</v>
      </c>
      <c r="H330" s="201">
        <f t="shared" si="66"/>
        <v>2.9926470588235294E-2</v>
      </c>
      <c r="J330" s="232"/>
      <c r="K330" s="232"/>
      <c r="L330" s="232"/>
    </row>
    <row r="331" spans="1:12" ht="13.5" thickBot="1" x14ac:dyDescent="0.25">
      <c r="A331" s="165">
        <f t="shared" si="67"/>
        <v>153</v>
      </c>
      <c r="B331" s="308"/>
      <c r="C331" s="299"/>
      <c r="D331" s="264" t="s">
        <v>121</v>
      </c>
      <c r="E331" s="178">
        <f>SUM(E323:E330)</f>
        <v>16610</v>
      </c>
      <c r="F331" s="178">
        <f>SUM(F323:F330)</f>
        <v>16610</v>
      </c>
      <c r="G331" s="178">
        <f>SUM(G323:G330)</f>
        <v>864</v>
      </c>
      <c r="H331" s="179">
        <f t="shared" si="66"/>
        <v>5.201685731487056E-2</v>
      </c>
      <c r="J331" s="232"/>
      <c r="K331" s="232"/>
      <c r="L331" s="232"/>
    </row>
    <row r="332" spans="1:12" x14ac:dyDescent="0.2">
      <c r="B332" s="292"/>
      <c r="C332" s="292"/>
      <c r="D332" s="293"/>
      <c r="E332" s="215"/>
      <c r="F332" s="216"/>
      <c r="G332" s="216"/>
      <c r="H332" s="216"/>
      <c r="J332" s="232"/>
      <c r="K332" s="232"/>
      <c r="L332" s="232"/>
    </row>
    <row r="333" spans="1:12" ht="15" x14ac:dyDescent="0.25">
      <c r="B333" s="217" t="s">
        <v>253</v>
      </c>
      <c r="C333" s="218"/>
      <c r="D333" s="218"/>
      <c r="E333" s="219"/>
      <c r="F333" s="219"/>
      <c r="G333" s="220"/>
      <c r="H333" s="220"/>
      <c r="J333" s="232"/>
      <c r="K333" s="232"/>
      <c r="L333" s="232"/>
    </row>
    <row r="334" spans="1:12" ht="13.5" thickBot="1" x14ac:dyDescent="0.25">
      <c r="B334" s="372"/>
      <c r="C334" s="220"/>
      <c r="D334" s="220"/>
      <c r="E334" s="219"/>
      <c r="F334" s="219"/>
      <c r="G334" s="220"/>
      <c r="H334" s="220"/>
      <c r="J334" s="232"/>
      <c r="K334" s="232"/>
      <c r="L334" s="232"/>
    </row>
    <row r="335" spans="1:12" ht="13.5" thickBot="1" x14ac:dyDescent="0.25">
      <c r="B335" s="223"/>
      <c r="C335" s="224"/>
      <c r="D335" s="224"/>
      <c r="E335" s="225"/>
      <c r="F335" s="225"/>
      <c r="G335" s="226"/>
      <c r="H335" s="227"/>
      <c r="J335" s="232"/>
      <c r="K335" s="232"/>
      <c r="L335" s="232"/>
    </row>
    <row r="336" spans="1:12" ht="13.5" thickBot="1" x14ac:dyDescent="0.25">
      <c r="B336" s="228"/>
      <c r="C336" s="318" t="s">
        <v>132</v>
      </c>
      <c r="D336" s="319"/>
      <c r="E336" s="229"/>
      <c r="F336" s="229"/>
      <c r="G336" s="230"/>
      <c r="H336" s="231"/>
      <c r="J336" s="232"/>
      <c r="K336" s="232"/>
      <c r="L336" s="232"/>
    </row>
    <row r="337" spans="1:12" x14ac:dyDescent="0.2">
      <c r="B337" s="228"/>
      <c r="C337" s="235" t="s">
        <v>198</v>
      </c>
      <c r="D337" s="235"/>
      <c r="E337" s="229"/>
      <c r="F337" s="229"/>
      <c r="G337" s="230"/>
      <c r="H337" s="231"/>
      <c r="J337" s="232"/>
      <c r="K337" s="232"/>
      <c r="L337" s="232"/>
    </row>
    <row r="338" spans="1:12" ht="13.5" thickBot="1" x14ac:dyDescent="0.25">
      <c r="B338" s="256"/>
      <c r="C338" s="257" t="s">
        <v>254</v>
      </c>
      <c r="D338" s="257"/>
      <c r="E338" s="258"/>
      <c r="F338" s="258"/>
      <c r="G338" s="259"/>
      <c r="H338" s="260"/>
      <c r="J338" s="232"/>
      <c r="K338" s="232"/>
      <c r="L338" s="232"/>
    </row>
    <row r="339" spans="1:12" s="167" customFormat="1" ht="18.75" thickBot="1" x14ac:dyDescent="0.3">
      <c r="B339" s="168" t="s">
        <v>102</v>
      </c>
      <c r="C339" s="261" t="s">
        <v>103</v>
      </c>
      <c r="D339" s="261" t="s">
        <v>72</v>
      </c>
      <c r="E339" s="171" t="s">
        <v>73</v>
      </c>
      <c r="F339" s="172" t="s">
        <v>74</v>
      </c>
      <c r="G339" s="239" t="s">
        <v>75</v>
      </c>
      <c r="H339" s="174" t="s">
        <v>76</v>
      </c>
    </row>
    <row r="340" spans="1:12" ht="13.5" thickBot="1" x14ac:dyDescent="0.25">
      <c r="A340" s="165">
        <f>A331+1</f>
        <v>154</v>
      </c>
      <c r="B340" s="249"/>
      <c r="C340" s="250">
        <v>3399</v>
      </c>
      <c r="D340" s="567" t="s">
        <v>255</v>
      </c>
      <c r="E340" s="278">
        <v>400</v>
      </c>
      <c r="F340" s="278">
        <v>400</v>
      </c>
      <c r="G340" s="278">
        <v>18</v>
      </c>
      <c r="H340" s="184">
        <f t="shared" ref="H340:H341" si="68">IF(F340=0,0,G340/F340)</f>
        <v>4.4999999999999998E-2</v>
      </c>
      <c r="J340" s="232"/>
      <c r="K340" s="232"/>
      <c r="L340" s="232"/>
    </row>
    <row r="341" spans="1:12" ht="13.5" thickBot="1" x14ac:dyDescent="0.25">
      <c r="A341" s="165">
        <f t="shared" ref="A341" si="69">A340+1</f>
        <v>155</v>
      </c>
      <c r="B341" s="308"/>
      <c r="C341" s="299"/>
      <c r="D341" s="264" t="s">
        <v>121</v>
      </c>
      <c r="E341" s="178">
        <f>SUM(E340:E340)</f>
        <v>400</v>
      </c>
      <c r="F341" s="178">
        <f>SUM(F340:F340)</f>
        <v>400</v>
      </c>
      <c r="G341" s="178">
        <f>SUM(G340:G340)</f>
        <v>18</v>
      </c>
      <c r="H341" s="179">
        <f t="shared" si="68"/>
        <v>4.4999999999999998E-2</v>
      </c>
      <c r="J341" s="232"/>
      <c r="K341" s="232"/>
      <c r="L341" s="232"/>
    </row>
    <row r="342" spans="1:12" x14ac:dyDescent="0.2">
      <c r="B342" s="292"/>
      <c r="C342" s="292"/>
      <c r="D342" s="293"/>
      <c r="E342" s="215"/>
      <c r="F342" s="215"/>
      <c r="G342" s="215"/>
      <c r="H342" s="294"/>
      <c r="J342" s="232"/>
      <c r="K342" s="232"/>
      <c r="L342" s="232"/>
    </row>
    <row r="343" spans="1:12" x14ac:dyDescent="0.2">
      <c r="B343" s="292"/>
      <c r="C343" s="292"/>
      <c r="D343" s="293"/>
      <c r="E343" s="215"/>
      <c r="F343" s="215"/>
      <c r="G343" s="215"/>
      <c r="H343" s="294"/>
      <c r="J343" s="232"/>
      <c r="K343" s="232"/>
      <c r="L343" s="232"/>
    </row>
    <row r="344" spans="1:12" x14ac:dyDescent="0.2">
      <c r="B344" s="292"/>
      <c r="C344" s="292"/>
      <c r="D344" s="293"/>
      <c r="E344" s="215"/>
      <c r="F344" s="215"/>
      <c r="G344" s="215"/>
      <c r="H344" s="294"/>
      <c r="J344" s="232"/>
      <c r="K344" s="232"/>
      <c r="L344" s="232"/>
    </row>
    <row r="345" spans="1:12" x14ac:dyDescent="0.2">
      <c r="B345" s="292"/>
      <c r="C345" s="292"/>
      <c r="D345" s="293"/>
      <c r="E345" s="215"/>
      <c r="F345" s="216"/>
      <c r="G345" s="216"/>
      <c r="H345" s="216"/>
      <c r="J345" s="232"/>
      <c r="K345" s="232"/>
      <c r="L345" s="232"/>
    </row>
    <row r="346" spans="1:12" ht="15" x14ac:dyDescent="0.25">
      <c r="B346" s="217" t="s">
        <v>256</v>
      </c>
      <c r="C346" s="218"/>
      <c r="D346" s="218"/>
      <c r="E346" s="219"/>
      <c r="F346" s="219"/>
      <c r="G346" s="292"/>
      <c r="H346" s="292"/>
      <c r="J346" s="232"/>
      <c r="K346" s="232"/>
      <c r="L346" s="232"/>
    </row>
    <row r="347" spans="1:12" ht="13.5" thickBot="1" x14ac:dyDescent="0.25">
      <c r="B347" s="221"/>
      <c r="C347" s="222"/>
      <c r="D347" s="222"/>
      <c r="E347" s="219"/>
      <c r="F347" s="219"/>
      <c r="G347" s="292"/>
      <c r="H347" s="292"/>
      <c r="J347" s="232"/>
      <c r="K347" s="232"/>
      <c r="L347" s="232"/>
    </row>
    <row r="348" spans="1:12" ht="13.5" thickBot="1" x14ac:dyDescent="0.25">
      <c r="B348" s="388"/>
      <c r="C348" s="226"/>
      <c r="D348" s="226"/>
      <c r="E348" s="225"/>
      <c r="F348" s="225"/>
      <c r="G348" s="226"/>
      <c r="H348" s="227"/>
      <c r="J348" s="232"/>
      <c r="K348" s="232"/>
      <c r="L348" s="232"/>
    </row>
    <row r="349" spans="1:12" ht="13.5" thickBot="1" x14ac:dyDescent="0.25">
      <c r="B349" s="228"/>
      <c r="C349" s="568" t="s">
        <v>160</v>
      </c>
      <c r="D349" s="569"/>
      <c r="E349" s="229"/>
      <c r="F349" s="229"/>
      <c r="G349" s="230"/>
      <c r="H349" s="231"/>
      <c r="J349" s="232"/>
      <c r="K349" s="232"/>
      <c r="L349" s="232"/>
    </row>
    <row r="350" spans="1:12" x14ac:dyDescent="0.2">
      <c r="B350" s="228"/>
      <c r="C350" s="235" t="s">
        <v>110</v>
      </c>
      <c r="D350" s="229"/>
      <c r="E350" s="229" t="s">
        <v>229</v>
      </c>
      <c r="F350" s="229"/>
      <c r="G350" s="230"/>
      <c r="H350" s="231"/>
      <c r="J350" s="232"/>
      <c r="K350" s="232"/>
      <c r="L350" s="232"/>
    </row>
    <row r="351" spans="1:12" ht="13.5" thickBot="1" x14ac:dyDescent="0.25">
      <c r="B351" s="256"/>
      <c r="C351" s="257"/>
      <c r="D351" s="257"/>
      <c r="E351" s="258"/>
      <c r="F351" s="258"/>
      <c r="G351" s="259"/>
      <c r="H351" s="260"/>
      <c r="J351" s="232"/>
      <c r="K351" s="232"/>
      <c r="L351" s="232"/>
    </row>
    <row r="352" spans="1:12" s="167" customFormat="1" ht="18.75" thickBot="1" x14ac:dyDescent="0.3">
      <c r="B352" s="168" t="s">
        <v>102</v>
      </c>
      <c r="C352" s="261" t="s">
        <v>103</v>
      </c>
      <c r="D352" s="261" t="s">
        <v>72</v>
      </c>
      <c r="E352" s="171" t="s">
        <v>73</v>
      </c>
      <c r="F352" s="172" t="s">
        <v>74</v>
      </c>
      <c r="G352" s="239" t="s">
        <v>75</v>
      </c>
      <c r="H352" s="174" t="s">
        <v>76</v>
      </c>
    </row>
    <row r="353" spans="1:12" x14ac:dyDescent="0.2">
      <c r="A353" s="165">
        <f>A341+1</f>
        <v>156</v>
      </c>
      <c r="B353" s="540">
        <v>2229</v>
      </c>
      <c r="C353" s="570" t="s">
        <v>257</v>
      </c>
      <c r="D353" s="251" t="s">
        <v>258</v>
      </c>
      <c r="E353" s="571">
        <v>0</v>
      </c>
      <c r="F353" s="208">
        <v>0</v>
      </c>
      <c r="G353" s="377">
        <v>0</v>
      </c>
      <c r="H353" s="184">
        <f t="shared" ref="H353:H356" si="70">IF(F353=0,0,G353/F353)</f>
        <v>0</v>
      </c>
      <c r="J353" s="232"/>
      <c r="K353" s="232"/>
      <c r="L353" s="232"/>
    </row>
    <row r="354" spans="1:12" x14ac:dyDescent="0.2">
      <c r="A354" s="165">
        <f t="shared" ref="A354:A356" si="71">A353+1</f>
        <v>157</v>
      </c>
      <c r="B354" s="540">
        <v>2324</v>
      </c>
      <c r="C354" s="572">
        <v>4329</v>
      </c>
      <c r="D354" s="251" t="s">
        <v>258</v>
      </c>
      <c r="E354" s="573">
        <v>0</v>
      </c>
      <c r="F354" s="188">
        <v>0</v>
      </c>
      <c r="G354" s="288">
        <v>5</v>
      </c>
      <c r="H354" s="184">
        <f t="shared" si="70"/>
        <v>0</v>
      </c>
      <c r="J354" s="232"/>
      <c r="K354" s="232"/>
      <c r="L354" s="232"/>
    </row>
    <row r="355" spans="1:12" ht="13.5" thickBot="1" x14ac:dyDescent="0.25">
      <c r="A355" s="165">
        <f t="shared" si="71"/>
        <v>158</v>
      </c>
      <c r="B355" s="472">
        <v>2324</v>
      </c>
      <c r="C355" s="574">
        <v>3632</v>
      </c>
      <c r="D355" s="575" t="s">
        <v>21</v>
      </c>
      <c r="E355" s="576">
        <v>0</v>
      </c>
      <c r="F355" s="304">
        <v>0</v>
      </c>
      <c r="G355" s="577">
        <v>0</v>
      </c>
      <c r="H355" s="184">
        <f t="shared" si="70"/>
        <v>0</v>
      </c>
      <c r="J355" s="232"/>
      <c r="K355" s="232"/>
      <c r="L355" s="232"/>
    </row>
    <row r="356" spans="1:12" ht="13.5" thickBot="1" x14ac:dyDescent="0.25">
      <c r="A356" s="165">
        <f t="shared" si="71"/>
        <v>159</v>
      </c>
      <c r="B356" s="308"/>
      <c r="C356" s="299"/>
      <c r="D356" s="578" t="s">
        <v>121</v>
      </c>
      <c r="E356" s="178">
        <f>SUM(E353:E355)</f>
        <v>0</v>
      </c>
      <c r="F356" s="178">
        <f>SUM(F353:F355)</f>
        <v>0</v>
      </c>
      <c r="G356" s="178">
        <f>SUM(G353:G355)</f>
        <v>5</v>
      </c>
      <c r="H356" s="179">
        <f t="shared" si="70"/>
        <v>0</v>
      </c>
      <c r="J356" s="232"/>
      <c r="K356" s="232"/>
      <c r="L356" s="232"/>
    </row>
    <row r="357" spans="1:12" ht="13.5" thickBot="1" x14ac:dyDescent="0.25">
      <c r="B357" s="223"/>
      <c r="C357" s="224"/>
      <c r="D357" s="224"/>
      <c r="E357" s="225"/>
      <c r="F357" s="225"/>
      <c r="G357" s="226"/>
      <c r="H357" s="227"/>
      <c r="J357" s="232"/>
      <c r="K357" s="232"/>
      <c r="L357" s="232"/>
    </row>
    <row r="358" spans="1:12" ht="13.5" thickBot="1" x14ac:dyDescent="0.25">
      <c r="B358" s="228"/>
      <c r="C358" s="318" t="s">
        <v>132</v>
      </c>
      <c r="D358" s="319"/>
      <c r="E358" s="229"/>
      <c r="F358" s="229"/>
      <c r="G358" s="230"/>
      <c r="H358" s="231"/>
      <c r="J358" s="232"/>
      <c r="K358" s="232"/>
      <c r="L358" s="232"/>
    </row>
    <row r="359" spans="1:12" x14ac:dyDescent="0.2">
      <c r="B359" s="228"/>
      <c r="C359" s="235" t="s">
        <v>198</v>
      </c>
      <c r="D359" s="235"/>
      <c r="E359" s="229"/>
      <c r="F359" s="229"/>
      <c r="G359" s="230"/>
      <c r="H359" s="231"/>
      <c r="J359" s="232"/>
      <c r="K359" s="232"/>
      <c r="L359" s="232"/>
    </row>
    <row r="360" spans="1:12" ht="13.5" thickBot="1" x14ac:dyDescent="0.25">
      <c r="B360" s="256"/>
      <c r="C360" s="257" t="s">
        <v>259</v>
      </c>
      <c r="D360" s="257"/>
      <c r="E360" s="258"/>
      <c r="F360" s="258"/>
      <c r="G360" s="259"/>
      <c r="H360" s="260"/>
      <c r="J360" s="232"/>
      <c r="K360" s="232"/>
      <c r="L360" s="232"/>
    </row>
    <row r="361" spans="1:12" s="167" customFormat="1" ht="18.75" thickBot="1" x14ac:dyDescent="0.3">
      <c r="B361" s="168" t="s">
        <v>102</v>
      </c>
      <c r="C361" s="261" t="s">
        <v>103</v>
      </c>
      <c r="D361" s="261" t="s">
        <v>72</v>
      </c>
      <c r="E361" s="171" t="s">
        <v>73</v>
      </c>
      <c r="F361" s="172" t="s">
        <v>74</v>
      </c>
      <c r="G361" s="239" t="s">
        <v>75</v>
      </c>
      <c r="H361" s="174" t="s">
        <v>76</v>
      </c>
    </row>
    <row r="362" spans="1:12" ht="13.5" thickBot="1" x14ac:dyDescent="0.25">
      <c r="A362" s="165">
        <f>A356+1</f>
        <v>160</v>
      </c>
      <c r="B362" s="523"/>
      <c r="C362" s="565">
        <v>3632</v>
      </c>
      <c r="D362" s="566" t="s">
        <v>59</v>
      </c>
      <c r="E362" s="200">
        <v>85</v>
      </c>
      <c r="F362" s="200">
        <v>85</v>
      </c>
      <c r="G362" s="579">
        <v>7</v>
      </c>
      <c r="H362" s="184">
        <f t="shared" ref="H362:H363" si="72">IF(F362=0,0,G362/F362)</f>
        <v>8.2352941176470587E-2</v>
      </c>
      <c r="J362" s="232"/>
      <c r="K362" s="232"/>
      <c r="L362" s="232"/>
    </row>
    <row r="363" spans="1:12" ht="13.5" thickBot="1" x14ac:dyDescent="0.25">
      <c r="A363" s="165">
        <f t="shared" ref="A363" si="73">A362+1</f>
        <v>161</v>
      </c>
      <c r="B363" s="317"/>
      <c r="C363" s="264"/>
      <c r="D363" s="264" t="s">
        <v>121</v>
      </c>
      <c r="E363" s="178">
        <f t="shared" ref="E363:G363" si="74">SUM(E362)</f>
        <v>85</v>
      </c>
      <c r="F363" s="178">
        <f t="shared" si="74"/>
        <v>85</v>
      </c>
      <c r="G363" s="178">
        <f t="shared" si="74"/>
        <v>7</v>
      </c>
      <c r="H363" s="179">
        <f t="shared" si="72"/>
        <v>8.2352941176470587E-2</v>
      </c>
      <c r="J363" s="232"/>
      <c r="K363" s="232"/>
      <c r="L363" s="232"/>
    </row>
    <row r="364" spans="1:12" x14ac:dyDescent="0.2">
      <c r="B364" s="293"/>
      <c r="C364" s="293"/>
      <c r="D364" s="293"/>
      <c r="E364" s="215"/>
      <c r="F364" s="216"/>
      <c r="G364" s="293"/>
      <c r="H364" s="293"/>
      <c r="J364" s="232"/>
      <c r="K364" s="232"/>
      <c r="L364" s="232"/>
    </row>
    <row r="365" spans="1:12" ht="15" x14ac:dyDescent="0.25">
      <c r="B365" s="580" t="s">
        <v>260</v>
      </c>
      <c r="C365" s="581"/>
      <c r="D365" s="412"/>
      <c r="E365" s="215"/>
      <c r="F365" s="215"/>
      <c r="G365" s="293"/>
      <c r="H365" s="293"/>
      <c r="J365" s="232"/>
      <c r="K365" s="232"/>
      <c r="L365" s="232"/>
    </row>
    <row r="366" spans="1:12" ht="15" x14ac:dyDescent="0.25">
      <c r="B366" s="217" t="s">
        <v>261</v>
      </c>
      <c r="C366" s="218"/>
      <c r="D366" s="218"/>
      <c r="E366" s="219"/>
      <c r="F366" s="219"/>
      <c r="G366" s="220"/>
      <c r="H366" s="220"/>
      <c r="J366" s="232"/>
      <c r="K366" s="232"/>
      <c r="L366" s="232"/>
    </row>
    <row r="367" spans="1:12" ht="13.5" thickBot="1" x14ac:dyDescent="0.25">
      <c r="B367" s="372"/>
      <c r="C367" s="220"/>
      <c r="D367" s="220"/>
      <c r="E367" s="219"/>
      <c r="F367" s="219"/>
      <c r="G367" s="220"/>
      <c r="H367" s="220"/>
      <c r="J367" s="232"/>
      <c r="K367" s="232"/>
      <c r="L367" s="232"/>
    </row>
    <row r="368" spans="1:12" ht="13.5" thickBot="1" x14ac:dyDescent="0.25">
      <c r="B368" s="223"/>
      <c r="C368" s="224"/>
      <c r="D368" s="224"/>
      <c r="E368" s="225"/>
      <c r="F368" s="225"/>
      <c r="G368" s="226"/>
      <c r="H368" s="227"/>
      <c r="J368" s="232"/>
      <c r="K368" s="232"/>
      <c r="L368" s="232"/>
    </row>
    <row r="369" spans="1:12" ht="13.5" thickBot="1" x14ac:dyDescent="0.25">
      <c r="B369" s="228"/>
      <c r="C369" s="568" t="s">
        <v>160</v>
      </c>
      <c r="D369" s="568"/>
      <c r="E369" s="229"/>
      <c r="F369" s="229"/>
      <c r="G369" s="230"/>
      <c r="H369" s="231"/>
      <c r="J369" s="232"/>
      <c r="K369" s="232"/>
      <c r="L369" s="232"/>
    </row>
    <row r="370" spans="1:12" ht="13.5" thickBot="1" x14ac:dyDescent="0.25">
      <c r="B370" s="256"/>
      <c r="C370" s="257" t="s">
        <v>100</v>
      </c>
      <c r="D370" s="257"/>
      <c r="E370" s="258" t="s">
        <v>226</v>
      </c>
      <c r="F370" s="258"/>
      <c r="G370" s="259"/>
      <c r="H370" s="260"/>
      <c r="J370" s="232"/>
      <c r="K370" s="232"/>
      <c r="L370" s="232"/>
    </row>
    <row r="371" spans="1:12" s="167" customFormat="1" ht="18.75" thickBot="1" x14ac:dyDescent="0.3">
      <c r="B371" s="168" t="s">
        <v>102</v>
      </c>
      <c r="C371" s="261" t="s">
        <v>103</v>
      </c>
      <c r="D371" s="261" t="s">
        <v>72</v>
      </c>
      <c r="E371" s="171" t="s">
        <v>73</v>
      </c>
      <c r="F371" s="172" t="s">
        <v>74</v>
      </c>
      <c r="G371" s="239" t="s">
        <v>75</v>
      </c>
      <c r="H371" s="174" t="s">
        <v>76</v>
      </c>
    </row>
    <row r="372" spans="1:12" ht="13.5" thickBot="1" x14ac:dyDescent="0.25">
      <c r="A372" s="165">
        <f>A363+1</f>
        <v>162</v>
      </c>
      <c r="B372" s="523">
        <v>1361</v>
      </c>
      <c r="C372" s="565"/>
      <c r="D372" s="299" t="s">
        <v>228</v>
      </c>
      <c r="E372" s="582">
        <v>600</v>
      </c>
      <c r="F372" s="582">
        <v>600</v>
      </c>
      <c r="G372" s="557">
        <v>148</v>
      </c>
      <c r="H372" s="184">
        <f t="shared" ref="H372:H373" si="75">IF(F372=0,0,G372/F372)</f>
        <v>0.24666666666666667</v>
      </c>
      <c r="J372" s="232"/>
      <c r="K372" s="232"/>
      <c r="L372" s="232"/>
    </row>
    <row r="373" spans="1:12" ht="13.5" thickBot="1" x14ac:dyDescent="0.25">
      <c r="A373" s="165">
        <f t="shared" ref="A373" si="76">A372+1</f>
        <v>163</v>
      </c>
      <c r="B373" s="583"/>
      <c r="C373" s="544"/>
      <c r="D373" s="584" t="s">
        <v>121</v>
      </c>
      <c r="E373" s="585">
        <f>SUM(E372:E372)</f>
        <v>600</v>
      </c>
      <c r="F373" s="585">
        <f>SUM(F372:F372)</f>
        <v>600</v>
      </c>
      <c r="G373" s="546">
        <f>SUM(G372:G372)</f>
        <v>148</v>
      </c>
      <c r="H373" s="586">
        <f t="shared" si="75"/>
        <v>0.24666666666666667</v>
      </c>
      <c r="J373" s="232"/>
      <c r="K373" s="232"/>
      <c r="L373" s="232"/>
    </row>
    <row r="374" spans="1:12" ht="13.5" thickBot="1" x14ac:dyDescent="0.25">
      <c r="B374" s="223"/>
      <c r="C374" s="568" t="s">
        <v>160</v>
      </c>
      <c r="D374" s="587"/>
      <c r="E374" s="225"/>
      <c r="F374" s="225"/>
      <c r="G374" s="226"/>
      <c r="H374" s="227"/>
      <c r="J374" s="232"/>
      <c r="K374" s="232"/>
      <c r="L374" s="232"/>
    </row>
    <row r="375" spans="1:12" ht="13.5" thickBot="1" x14ac:dyDescent="0.25">
      <c r="B375" s="256"/>
      <c r="C375" s="257" t="s">
        <v>110</v>
      </c>
      <c r="D375" s="257"/>
      <c r="E375" s="258" t="s">
        <v>229</v>
      </c>
      <c r="F375" s="258"/>
      <c r="G375" s="259"/>
      <c r="H375" s="260"/>
      <c r="J375" s="232"/>
      <c r="K375" s="232"/>
      <c r="L375" s="232"/>
    </row>
    <row r="376" spans="1:12" s="167" customFormat="1" ht="18.75" thickBot="1" x14ac:dyDescent="0.3">
      <c r="B376" s="168" t="s">
        <v>102</v>
      </c>
      <c r="C376" s="261" t="s">
        <v>103</v>
      </c>
      <c r="D376" s="170" t="s">
        <v>72</v>
      </c>
      <c r="E376" s="238" t="s">
        <v>73</v>
      </c>
      <c r="F376" s="172" t="s">
        <v>74</v>
      </c>
      <c r="G376" s="239" t="s">
        <v>75</v>
      </c>
      <c r="H376" s="174" t="s">
        <v>76</v>
      </c>
    </row>
    <row r="377" spans="1:12" x14ac:dyDescent="0.2">
      <c r="A377" s="165">
        <f>A373+1</f>
        <v>164</v>
      </c>
      <c r="B377" s="312">
        <v>2111</v>
      </c>
      <c r="C377" s="313">
        <v>2143</v>
      </c>
      <c r="D377" s="314" t="s">
        <v>262</v>
      </c>
      <c r="E377" s="208">
        <v>0</v>
      </c>
      <c r="F377" s="515">
        <v>0</v>
      </c>
      <c r="G377" s="183">
        <v>0</v>
      </c>
      <c r="H377" s="303">
        <f t="shared" ref="H377:H384" si="77">IF(F377=0,0,G377/F377)</f>
        <v>0</v>
      </c>
      <c r="J377" s="232"/>
      <c r="K377" s="232"/>
      <c r="L377" s="232"/>
    </row>
    <row r="378" spans="1:12" x14ac:dyDescent="0.2">
      <c r="A378" s="165">
        <f>A377+1</f>
        <v>165</v>
      </c>
      <c r="B378" s="270">
        <v>2112</v>
      </c>
      <c r="C378" s="271">
        <v>3319</v>
      </c>
      <c r="D378" s="272" t="s">
        <v>263</v>
      </c>
      <c r="E378" s="188">
        <v>0</v>
      </c>
      <c r="F378" s="273">
        <v>0</v>
      </c>
      <c r="G378" s="188">
        <v>39</v>
      </c>
      <c r="H378" s="184">
        <f t="shared" si="77"/>
        <v>0</v>
      </c>
      <c r="J378" s="232"/>
      <c r="K378" s="232"/>
      <c r="L378" s="232"/>
    </row>
    <row r="379" spans="1:12" x14ac:dyDescent="0.2">
      <c r="A379" s="165">
        <f>A378+1</f>
        <v>166</v>
      </c>
      <c r="B379" s="523">
        <v>2111</v>
      </c>
      <c r="C379" s="565">
        <v>3421</v>
      </c>
      <c r="D379" s="525" t="s">
        <v>264</v>
      </c>
      <c r="E379" s="526">
        <v>0</v>
      </c>
      <c r="F379" s="588">
        <v>0</v>
      </c>
      <c r="G379" s="200">
        <v>0</v>
      </c>
      <c r="H379" s="589">
        <f t="shared" si="77"/>
        <v>0</v>
      </c>
      <c r="J379" s="232"/>
      <c r="K379" s="232"/>
      <c r="L379" s="232"/>
    </row>
    <row r="380" spans="1:12" x14ac:dyDescent="0.2">
      <c r="A380" s="165">
        <f>A379+1</f>
        <v>167</v>
      </c>
      <c r="B380" s="270">
        <v>2111</v>
      </c>
      <c r="C380" s="271">
        <v>6171</v>
      </c>
      <c r="D380" s="522" t="s">
        <v>183</v>
      </c>
      <c r="E380" s="273">
        <v>70</v>
      </c>
      <c r="F380" s="195">
        <v>70</v>
      </c>
      <c r="G380" s="188">
        <v>7</v>
      </c>
      <c r="H380" s="184">
        <f t="shared" si="77"/>
        <v>0.1</v>
      </c>
      <c r="J380" s="232"/>
      <c r="K380" s="232"/>
      <c r="L380" s="232"/>
    </row>
    <row r="381" spans="1:12" x14ac:dyDescent="0.2">
      <c r="A381" s="165">
        <f t="shared" ref="A381:A384" si="78">A380+1</f>
        <v>168</v>
      </c>
      <c r="B381" s="270">
        <v>2212</v>
      </c>
      <c r="C381" s="271">
        <v>6171</v>
      </c>
      <c r="D381" s="522" t="s">
        <v>240</v>
      </c>
      <c r="E381" s="273">
        <v>70</v>
      </c>
      <c r="F381" s="195">
        <v>70</v>
      </c>
      <c r="G381" s="188">
        <v>22</v>
      </c>
      <c r="H381" s="184">
        <f t="shared" si="77"/>
        <v>0.31428571428571428</v>
      </c>
      <c r="J381" s="232"/>
      <c r="K381" s="232"/>
      <c r="L381" s="232"/>
    </row>
    <row r="382" spans="1:12" x14ac:dyDescent="0.2">
      <c r="A382" s="165">
        <f t="shared" si="78"/>
        <v>169</v>
      </c>
      <c r="B382" s="249">
        <v>2324</v>
      </c>
      <c r="C382" s="250">
        <v>6171</v>
      </c>
      <c r="D382" s="528" t="s">
        <v>265</v>
      </c>
      <c r="E382" s="529">
        <v>0</v>
      </c>
      <c r="F382" s="590">
        <v>0</v>
      </c>
      <c r="G382" s="304">
        <v>2</v>
      </c>
      <c r="H382" s="201">
        <f t="shared" si="77"/>
        <v>0</v>
      </c>
      <c r="J382" s="232"/>
      <c r="K382" s="232"/>
      <c r="L382" s="232"/>
    </row>
    <row r="383" spans="1:12" ht="13.5" thickBot="1" x14ac:dyDescent="0.25">
      <c r="A383" s="165">
        <f t="shared" si="78"/>
        <v>170</v>
      </c>
      <c r="B383" s="275">
        <v>2329</v>
      </c>
      <c r="C383" s="276">
        <v>6171</v>
      </c>
      <c r="D383" s="531" t="s">
        <v>266</v>
      </c>
      <c r="E383" s="279">
        <v>0</v>
      </c>
      <c r="F383" s="535">
        <v>0</v>
      </c>
      <c r="G383" s="278">
        <v>-1</v>
      </c>
      <c r="H383" s="306">
        <f t="shared" si="77"/>
        <v>0</v>
      </c>
      <c r="J383" s="232"/>
      <c r="K383" s="232"/>
      <c r="L383" s="232"/>
    </row>
    <row r="384" spans="1:12" ht="13.5" thickBot="1" x14ac:dyDescent="0.25">
      <c r="A384" s="165">
        <f t="shared" si="78"/>
        <v>171</v>
      </c>
      <c r="B384" s="281"/>
      <c r="C384" s="282"/>
      <c r="D384" s="358" t="s">
        <v>121</v>
      </c>
      <c r="E384" s="178">
        <f>SUM(E377:E383)</f>
        <v>140</v>
      </c>
      <c r="F384" s="285">
        <f>SUM(F377:F383)</f>
        <v>140</v>
      </c>
      <c r="G384" s="178">
        <f>SUM(G377:G383)</f>
        <v>69</v>
      </c>
      <c r="H384" s="469">
        <f t="shared" si="77"/>
        <v>0.49285714285714288</v>
      </c>
      <c r="J384" s="232"/>
      <c r="K384" s="232"/>
      <c r="L384" s="232"/>
    </row>
    <row r="385" spans="1:12" ht="13.5" thickBot="1" x14ac:dyDescent="0.25">
      <c r="B385" s="223"/>
      <c r="C385" s="224"/>
      <c r="D385" s="224"/>
      <c r="E385" s="225"/>
      <c r="F385" s="225"/>
      <c r="G385" s="226"/>
      <c r="H385" s="227"/>
      <c r="J385" s="232"/>
      <c r="K385" s="232"/>
      <c r="L385" s="232"/>
    </row>
    <row r="386" spans="1:12" ht="13.5" thickBot="1" x14ac:dyDescent="0.25">
      <c r="B386" s="228"/>
      <c r="C386" s="318" t="s">
        <v>132</v>
      </c>
      <c r="D386" s="319"/>
      <c r="E386" s="229"/>
      <c r="F386" s="229"/>
      <c r="G386" s="230"/>
      <c r="H386" s="231"/>
      <c r="J386" s="232"/>
      <c r="K386" s="232"/>
      <c r="L386" s="232"/>
    </row>
    <row r="387" spans="1:12" x14ac:dyDescent="0.2">
      <c r="B387" s="228"/>
      <c r="C387" s="235" t="s">
        <v>267</v>
      </c>
      <c r="D387" s="235"/>
      <c r="E387" s="229"/>
      <c r="F387" s="229"/>
      <c r="G387" s="230"/>
      <c r="H387" s="231"/>
      <c r="J387" s="232"/>
      <c r="K387" s="232"/>
      <c r="L387" s="232"/>
    </row>
    <row r="388" spans="1:12" ht="13.5" thickBot="1" x14ac:dyDescent="0.25">
      <c r="B388" s="256"/>
      <c r="C388" s="257" t="s">
        <v>268</v>
      </c>
      <c r="D388" s="257"/>
      <c r="E388" s="258"/>
      <c r="F388" s="258"/>
      <c r="G388" s="259"/>
      <c r="H388" s="260"/>
      <c r="J388" s="232"/>
      <c r="K388" s="232"/>
      <c r="L388" s="232"/>
    </row>
    <row r="389" spans="1:12" s="167" customFormat="1" ht="18.75" thickBot="1" x14ac:dyDescent="0.3">
      <c r="B389" s="168" t="s">
        <v>102</v>
      </c>
      <c r="C389" s="261" t="s">
        <v>103</v>
      </c>
      <c r="D389" s="261" t="s">
        <v>72</v>
      </c>
      <c r="E389" s="171" t="s">
        <v>73</v>
      </c>
      <c r="F389" s="172" t="s">
        <v>74</v>
      </c>
      <c r="G389" s="239" t="s">
        <v>75</v>
      </c>
      <c r="H389" s="174" t="s">
        <v>76</v>
      </c>
    </row>
    <row r="390" spans="1:12" ht="13.5" thickBot="1" x14ac:dyDescent="0.25">
      <c r="A390" s="165">
        <f>A384+1</f>
        <v>172</v>
      </c>
      <c r="B390" s="472"/>
      <c r="C390" s="591">
        <v>2143</v>
      </c>
      <c r="D390" s="592" t="s">
        <v>269</v>
      </c>
      <c r="E390" s="593">
        <v>485</v>
      </c>
      <c r="F390" s="593">
        <v>485</v>
      </c>
      <c r="G390" s="594">
        <v>13</v>
      </c>
      <c r="H390" s="184">
        <f t="shared" ref="H390:H391" si="79">IF(F390=0,0,G390/F390)</f>
        <v>2.6804123711340205E-2</v>
      </c>
      <c r="J390" s="232"/>
      <c r="K390" s="232"/>
      <c r="L390" s="232"/>
    </row>
    <row r="391" spans="1:12" ht="13.5" thickBot="1" x14ac:dyDescent="0.25">
      <c r="A391" s="165">
        <f t="shared" ref="A391" si="80">A390+1</f>
        <v>173</v>
      </c>
      <c r="B391" s="168"/>
      <c r="C391" s="261"/>
      <c r="D391" s="595" t="s">
        <v>121</v>
      </c>
      <c r="E391" s="255">
        <f>SUM(E390:E390)</f>
        <v>485</v>
      </c>
      <c r="F391" s="255">
        <f>SUM(F390:F390)</f>
        <v>485</v>
      </c>
      <c r="G391" s="255">
        <f>SUM(G390:G390)</f>
        <v>13</v>
      </c>
      <c r="H391" s="179">
        <f t="shared" si="79"/>
        <v>2.6804123711340205E-2</v>
      </c>
      <c r="J391" s="232"/>
      <c r="K391" s="232"/>
      <c r="L391" s="232"/>
    </row>
    <row r="392" spans="1:12" x14ac:dyDescent="0.2">
      <c r="B392" s="596"/>
      <c r="C392" s="596"/>
      <c r="D392" s="477"/>
      <c r="E392" s="597"/>
      <c r="F392" s="597"/>
      <c r="G392" s="597"/>
      <c r="H392" s="294"/>
      <c r="J392" s="232"/>
      <c r="K392" s="232"/>
      <c r="L392" s="232"/>
    </row>
    <row r="393" spans="1:12" x14ac:dyDescent="0.2">
      <c r="B393" s="596"/>
      <c r="C393" s="596"/>
      <c r="D393" s="477"/>
      <c r="E393" s="597"/>
      <c r="F393" s="597"/>
      <c r="G393" s="597"/>
      <c r="H393" s="294"/>
      <c r="J393" s="232"/>
      <c r="K393" s="232"/>
      <c r="L393" s="232"/>
    </row>
    <row r="394" spans="1:12" x14ac:dyDescent="0.2">
      <c r="B394" s="596"/>
      <c r="C394" s="596"/>
      <c r="D394" s="477"/>
      <c r="E394" s="597"/>
      <c r="F394" s="597"/>
      <c r="G394" s="597"/>
      <c r="H394" s="294"/>
      <c r="J394" s="232"/>
      <c r="K394" s="232"/>
      <c r="L394" s="232"/>
    </row>
    <row r="395" spans="1:12" x14ac:dyDescent="0.2">
      <c r="B395" s="596"/>
      <c r="C395" s="596"/>
      <c r="D395" s="477"/>
      <c r="E395" s="597"/>
      <c r="F395" s="597"/>
      <c r="G395" s="597"/>
      <c r="H395" s="294"/>
      <c r="J395" s="232"/>
      <c r="K395" s="232"/>
      <c r="L395" s="232"/>
    </row>
    <row r="396" spans="1:12" x14ac:dyDescent="0.2">
      <c r="B396" s="596"/>
      <c r="C396" s="596"/>
      <c r="D396" s="477"/>
      <c r="E396" s="597"/>
      <c r="F396" s="597"/>
      <c r="G396" s="597"/>
      <c r="H396" s="294"/>
      <c r="J396" s="232"/>
      <c r="K396" s="232"/>
      <c r="L396" s="232"/>
    </row>
    <row r="397" spans="1:12" x14ac:dyDescent="0.2">
      <c r="B397" s="596"/>
      <c r="C397" s="596"/>
      <c r="D397" s="477"/>
      <c r="E397" s="597"/>
      <c r="F397" s="597"/>
      <c r="G397" s="597"/>
      <c r="H397" s="294"/>
      <c r="J397" s="232"/>
      <c r="K397" s="232"/>
      <c r="L397" s="232"/>
    </row>
    <row r="398" spans="1:12" x14ac:dyDescent="0.2">
      <c r="B398" s="596"/>
      <c r="C398" s="596"/>
      <c r="D398" s="477"/>
      <c r="E398" s="597"/>
      <c r="F398" s="597"/>
      <c r="G398" s="597"/>
      <c r="H398" s="294"/>
      <c r="J398" s="232"/>
      <c r="K398" s="232"/>
      <c r="L398" s="232"/>
    </row>
    <row r="399" spans="1:12" x14ac:dyDescent="0.2">
      <c r="B399" s="596"/>
      <c r="C399" s="596"/>
      <c r="D399" s="477"/>
      <c r="E399" s="597"/>
      <c r="F399" s="597"/>
      <c r="G399" s="597"/>
      <c r="H399" s="294"/>
      <c r="J399" s="232"/>
      <c r="K399" s="232"/>
      <c r="L399" s="232"/>
    </row>
    <row r="400" spans="1:12" x14ac:dyDescent="0.2">
      <c r="B400" s="596"/>
      <c r="C400" s="596"/>
      <c r="D400" s="477"/>
      <c r="E400" s="597"/>
      <c r="F400" s="597"/>
      <c r="G400" s="597"/>
      <c r="H400" s="294"/>
      <c r="J400" s="232"/>
      <c r="K400" s="232"/>
      <c r="L400" s="232"/>
    </row>
    <row r="401" spans="1:12" ht="13.5" thickBot="1" x14ac:dyDescent="0.25">
      <c r="B401" s="596"/>
      <c r="C401" s="596"/>
      <c r="D401" s="477"/>
      <c r="E401" s="597"/>
      <c r="F401" s="597"/>
      <c r="G401" s="597"/>
      <c r="H401" s="294"/>
      <c r="J401" s="232"/>
      <c r="K401" s="232"/>
      <c r="L401" s="232"/>
    </row>
    <row r="402" spans="1:12" x14ac:dyDescent="0.2">
      <c r="B402" s="223"/>
      <c r="C402" s="224"/>
      <c r="D402" s="224"/>
      <c r="E402" s="225"/>
      <c r="F402" s="225"/>
      <c r="G402" s="226"/>
      <c r="H402" s="227"/>
      <c r="J402" s="232"/>
      <c r="K402" s="232"/>
      <c r="L402" s="232"/>
    </row>
    <row r="403" spans="1:12" x14ac:dyDescent="0.2">
      <c r="B403" s="228"/>
      <c r="C403" s="235" t="s">
        <v>198</v>
      </c>
      <c r="D403" s="235"/>
      <c r="E403" s="229"/>
      <c r="F403" s="229"/>
      <c r="G403" s="230"/>
      <c r="H403" s="231"/>
      <c r="J403" s="232"/>
      <c r="K403" s="232"/>
      <c r="L403" s="232"/>
    </row>
    <row r="404" spans="1:12" ht="13.5" thickBot="1" x14ac:dyDescent="0.25">
      <c r="B404" s="256"/>
      <c r="C404" s="259" t="s">
        <v>270</v>
      </c>
      <c r="D404" s="259"/>
      <c r="E404" s="258"/>
      <c r="F404" s="258"/>
      <c r="G404" s="259"/>
      <c r="H404" s="260"/>
      <c r="J404" s="232"/>
      <c r="K404" s="232"/>
      <c r="L404" s="232"/>
    </row>
    <row r="405" spans="1:12" s="167" customFormat="1" ht="21" customHeight="1" thickBot="1" x14ac:dyDescent="0.3">
      <c r="B405" s="389" t="s">
        <v>102</v>
      </c>
      <c r="C405" s="390" t="s">
        <v>103</v>
      </c>
      <c r="D405" s="390" t="s">
        <v>72</v>
      </c>
      <c r="E405" s="392" t="s">
        <v>73</v>
      </c>
      <c r="F405" s="415" t="s">
        <v>74</v>
      </c>
      <c r="G405" s="394" t="s">
        <v>75</v>
      </c>
      <c r="H405" s="174" t="s">
        <v>76</v>
      </c>
    </row>
    <row r="406" spans="1:12" s="167" customFormat="1" ht="12.75" customHeight="1" x14ac:dyDescent="0.25">
      <c r="A406" s="165">
        <f>A391+1</f>
        <v>174</v>
      </c>
      <c r="B406" s="359"/>
      <c r="C406" s="598">
        <v>3319</v>
      </c>
      <c r="D406" s="470" t="s">
        <v>271</v>
      </c>
      <c r="E406" s="599">
        <v>0</v>
      </c>
      <c r="F406" s="399">
        <v>0</v>
      </c>
      <c r="G406" s="398">
        <v>0</v>
      </c>
      <c r="H406" s="209">
        <f t="shared" ref="H406:H410" si="81">IF(F406=0,0,G406/F406)</f>
        <v>0</v>
      </c>
    </row>
    <row r="407" spans="1:12" x14ac:dyDescent="0.2">
      <c r="A407" s="165">
        <f t="shared" ref="A407:A410" si="82">A406+1</f>
        <v>175</v>
      </c>
      <c r="B407" s="512"/>
      <c r="C407" s="513">
        <v>3349</v>
      </c>
      <c r="D407" s="514" t="s">
        <v>272</v>
      </c>
      <c r="E407" s="515">
        <v>580</v>
      </c>
      <c r="F407" s="208">
        <v>580</v>
      </c>
      <c r="G407" s="515">
        <v>166</v>
      </c>
      <c r="H407" s="209">
        <f t="shared" si="81"/>
        <v>0.28620689655172415</v>
      </c>
      <c r="J407" s="232"/>
      <c r="K407" s="232"/>
      <c r="L407" s="232"/>
    </row>
    <row r="408" spans="1:12" x14ac:dyDescent="0.2">
      <c r="A408" s="165">
        <f t="shared" si="82"/>
        <v>176</v>
      </c>
      <c r="B408" s="240"/>
      <c r="C408" s="600">
        <v>3399</v>
      </c>
      <c r="D408" s="518" t="s">
        <v>255</v>
      </c>
      <c r="E408" s="362">
        <v>300</v>
      </c>
      <c r="F408" s="490">
        <v>300</v>
      </c>
      <c r="G408" s="362">
        <v>4</v>
      </c>
      <c r="H408" s="184">
        <f t="shared" si="81"/>
        <v>1.3333333333333334E-2</v>
      </c>
      <c r="J408" s="232"/>
      <c r="K408" s="232"/>
      <c r="L408" s="232"/>
    </row>
    <row r="409" spans="1:12" ht="13.5" thickBot="1" x14ac:dyDescent="0.25">
      <c r="A409" s="165">
        <f t="shared" si="82"/>
        <v>177</v>
      </c>
      <c r="B409" s="472"/>
      <c r="C409" s="601">
        <v>3421</v>
      </c>
      <c r="D409" s="474" t="s">
        <v>273</v>
      </c>
      <c r="E409" s="602">
        <v>140</v>
      </c>
      <c r="F409" s="593">
        <v>140</v>
      </c>
      <c r="G409" s="602">
        <v>10</v>
      </c>
      <c r="H409" s="306">
        <f t="shared" si="81"/>
        <v>7.1428571428571425E-2</v>
      </c>
      <c r="J409" s="232"/>
      <c r="K409" s="232"/>
      <c r="L409" s="232"/>
    </row>
    <row r="410" spans="1:12" ht="13.5" thickBot="1" x14ac:dyDescent="0.25">
      <c r="A410" s="165">
        <f t="shared" si="82"/>
        <v>178</v>
      </c>
      <c r="B410" s="389"/>
      <c r="C410" s="390"/>
      <c r="D410" s="603" t="s">
        <v>121</v>
      </c>
      <c r="E410" s="604">
        <f>SUM(E406:E409)</f>
        <v>1020</v>
      </c>
      <c r="F410" s="604">
        <f>SUM(F406:F409)</f>
        <v>1020</v>
      </c>
      <c r="G410" s="604">
        <f>SUM(G406:G409)</f>
        <v>180</v>
      </c>
      <c r="H410" s="605">
        <f t="shared" si="81"/>
        <v>0.17647058823529413</v>
      </c>
      <c r="J410" s="232"/>
      <c r="K410" s="232"/>
      <c r="L410" s="232"/>
    </row>
    <row r="411" spans="1:12" x14ac:dyDescent="0.2">
      <c r="B411" s="606"/>
      <c r="C411" s="607"/>
      <c r="D411" s="608"/>
      <c r="E411" s="609"/>
      <c r="F411" s="609"/>
      <c r="G411" s="609"/>
      <c r="H411" s="508"/>
      <c r="J411" s="232"/>
      <c r="K411" s="232"/>
      <c r="L411" s="232"/>
    </row>
    <row r="412" spans="1:12" x14ac:dyDescent="0.2">
      <c r="B412" s="610"/>
      <c r="C412" s="611" t="s">
        <v>274</v>
      </c>
      <c r="D412" s="612"/>
      <c r="E412" s="613"/>
      <c r="F412" s="613"/>
      <c r="G412" s="613"/>
      <c r="H412" s="614"/>
      <c r="J412" s="232"/>
      <c r="K412" s="232"/>
      <c r="L412" s="232"/>
    </row>
    <row r="413" spans="1:12" ht="13.5" customHeight="1" thickBot="1" x14ac:dyDescent="0.25">
      <c r="B413" s="615"/>
      <c r="C413" s="616" t="s">
        <v>275</v>
      </c>
      <c r="D413" s="616"/>
      <c r="E413" s="341"/>
      <c r="F413" s="341"/>
      <c r="G413" s="617"/>
      <c r="H413" s="618"/>
      <c r="J413" s="232"/>
      <c r="K413" s="232"/>
      <c r="L413" s="232"/>
    </row>
    <row r="414" spans="1:12" s="167" customFormat="1" ht="18.75" thickBot="1" x14ac:dyDescent="0.3">
      <c r="B414" s="352" t="s">
        <v>102</v>
      </c>
      <c r="C414" s="479" t="s">
        <v>103</v>
      </c>
      <c r="D414" s="479" t="s">
        <v>72</v>
      </c>
      <c r="E414" s="355" t="s">
        <v>73</v>
      </c>
      <c r="F414" s="356" t="s">
        <v>74</v>
      </c>
      <c r="G414" s="357" t="s">
        <v>75</v>
      </c>
      <c r="H414" s="358" t="s">
        <v>76</v>
      </c>
    </row>
    <row r="415" spans="1:12" x14ac:dyDescent="0.2">
      <c r="A415" s="165">
        <f>A410+1</f>
        <v>179</v>
      </c>
      <c r="B415" s="265"/>
      <c r="C415" s="300">
        <v>5269</v>
      </c>
      <c r="D415" s="619" t="s">
        <v>276</v>
      </c>
      <c r="E415" s="620">
        <v>30</v>
      </c>
      <c r="F415" s="620">
        <v>30</v>
      </c>
      <c r="G415" s="302">
        <v>0</v>
      </c>
      <c r="H415" s="274">
        <f t="shared" ref="H415:H418" si="83">IF(F415=0,0,G415/F415)</f>
        <v>0</v>
      </c>
      <c r="J415" s="232"/>
      <c r="K415" s="232"/>
      <c r="L415" s="232"/>
    </row>
    <row r="416" spans="1:12" x14ac:dyDescent="0.2">
      <c r="A416" s="165">
        <f t="shared" ref="A416:A418" si="84">A415+1</f>
        <v>180</v>
      </c>
      <c r="B416" s="621"/>
      <c r="C416" s="313">
        <v>5272</v>
      </c>
      <c r="D416" s="532" t="s">
        <v>277</v>
      </c>
      <c r="E416" s="533">
        <v>0</v>
      </c>
      <c r="F416" s="533">
        <v>0</v>
      </c>
      <c r="G416" s="343">
        <v>0</v>
      </c>
      <c r="H416" s="274">
        <f t="shared" si="83"/>
        <v>0</v>
      </c>
      <c r="J416" s="232"/>
      <c r="K416" s="232"/>
      <c r="L416" s="232"/>
    </row>
    <row r="417" spans="1:12" ht="13.5" thickBot="1" x14ac:dyDescent="0.25">
      <c r="A417" s="165">
        <f t="shared" si="84"/>
        <v>181</v>
      </c>
      <c r="B417" s="540"/>
      <c r="C417" s="250">
        <v>5311</v>
      </c>
      <c r="D417" s="567" t="s">
        <v>278</v>
      </c>
      <c r="E417" s="590">
        <v>50</v>
      </c>
      <c r="F417" s="590">
        <v>50</v>
      </c>
      <c r="G417" s="252">
        <v>2</v>
      </c>
      <c r="H417" s="274">
        <f t="shared" si="83"/>
        <v>0.04</v>
      </c>
      <c r="J417" s="232"/>
      <c r="K417" s="232"/>
      <c r="L417" s="232"/>
    </row>
    <row r="418" spans="1:12" ht="13.5" thickBot="1" x14ac:dyDescent="0.25">
      <c r="A418" s="165">
        <f t="shared" si="84"/>
        <v>182</v>
      </c>
      <c r="B418" s="308"/>
      <c r="C418" s="299"/>
      <c r="D418" s="264" t="s">
        <v>121</v>
      </c>
      <c r="E418" s="536">
        <f t="shared" ref="E418:G418" si="85">SUM(E415:E417)</f>
        <v>80</v>
      </c>
      <c r="F418" s="536">
        <f t="shared" si="85"/>
        <v>80</v>
      </c>
      <c r="G418" s="178">
        <f t="shared" si="85"/>
        <v>2</v>
      </c>
      <c r="H418" s="499">
        <f t="shared" si="83"/>
        <v>2.5000000000000001E-2</v>
      </c>
      <c r="J418" s="232"/>
      <c r="K418" s="232"/>
      <c r="L418" s="232"/>
    </row>
    <row r="419" spans="1:12" x14ac:dyDescent="0.2">
      <c r="B419" s="345"/>
      <c r="C419" s="286"/>
      <c r="D419" s="346"/>
      <c r="E419" s="225"/>
      <c r="F419" s="225"/>
      <c r="G419" s="226"/>
      <c r="H419" s="227"/>
      <c r="J419" s="232"/>
      <c r="K419" s="232"/>
      <c r="L419" s="232"/>
    </row>
    <row r="420" spans="1:12" x14ac:dyDescent="0.2">
      <c r="B420" s="347"/>
      <c r="C420" s="235" t="s">
        <v>153</v>
      </c>
      <c r="D420" s="235"/>
      <c r="E420" s="229"/>
      <c r="F420" s="229"/>
      <c r="G420" s="230"/>
      <c r="H420" s="231"/>
      <c r="J420" s="232"/>
      <c r="K420" s="232"/>
      <c r="L420" s="232"/>
    </row>
    <row r="421" spans="1:12" ht="13.5" thickBot="1" x14ac:dyDescent="0.25">
      <c r="B421" s="350"/>
      <c r="C421" s="259" t="s">
        <v>279</v>
      </c>
      <c r="D421" s="259"/>
      <c r="E421" s="258"/>
      <c r="F421" s="258"/>
      <c r="G421" s="259"/>
      <c r="H421" s="260"/>
      <c r="J421" s="232"/>
      <c r="K421" s="232"/>
      <c r="L421" s="232"/>
    </row>
    <row r="422" spans="1:12" s="167" customFormat="1" ht="18.75" thickBot="1" x14ac:dyDescent="0.3">
      <c r="B422" s="168" t="s">
        <v>102</v>
      </c>
      <c r="C422" s="261" t="s">
        <v>103</v>
      </c>
      <c r="D422" s="261" t="s">
        <v>72</v>
      </c>
      <c r="E422" s="171" t="s">
        <v>73</v>
      </c>
      <c r="F422" s="172" t="s">
        <v>74</v>
      </c>
      <c r="G422" s="263" t="s">
        <v>75</v>
      </c>
      <c r="H422" s="264" t="s">
        <v>76</v>
      </c>
    </row>
    <row r="423" spans="1:12" x14ac:dyDescent="0.2">
      <c r="A423" s="165">
        <f>A418+1</f>
        <v>183</v>
      </c>
      <c r="B423" s="265"/>
      <c r="C423" s="300">
        <v>6112</v>
      </c>
      <c r="D423" s="622" t="s">
        <v>280</v>
      </c>
      <c r="E423" s="183">
        <v>590</v>
      </c>
      <c r="F423" s="183">
        <v>590</v>
      </c>
      <c r="G423" s="183">
        <v>114</v>
      </c>
      <c r="H423" s="274">
        <f t="shared" ref="H423:H426" si="86">IF(F423=0,0,G423/F423)</f>
        <v>0.19322033898305085</v>
      </c>
      <c r="J423" s="232"/>
      <c r="K423" s="232"/>
      <c r="L423" s="232"/>
    </row>
    <row r="424" spans="1:12" x14ac:dyDescent="0.2">
      <c r="A424" s="165">
        <f t="shared" ref="A424:A426" si="87">A423+1</f>
        <v>184</v>
      </c>
      <c r="B424" s="520"/>
      <c r="C424" s="564" t="s">
        <v>281</v>
      </c>
      <c r="D424" s="387" t="s">
        <v>282</v>
      </c>
      <c r="E424" s="188">
        <v>0</v>
      </c>
      <c r="F424" s="188">
        <v>0</v>
      </c>
      <c r="G424" s="188">
        <v>0</v>
      </c>
      <c r="H424" s="274">
        <f t="shared" si="86"/>
        <v>0</v>
      </c>
      <c r="J424" s="232"/>
      <c r="K424" s="232"/>
      <c r="L424" s="232"/>
    </row>
    <row r="425" spans="1:12" ht="13.5" thickBot="1" x14ac:dyDescent="0.25">
      <c r="A425" s="165">
        <f t="shared" si="87"/>
        <v>185</v>
      </c>
      <c r="B425" s="275"/>
      <c r="C425" s="276">
        <v>6171</v>
      </c>
      <c r="D425" s="556" t="s">
        <v>283</v>
      </c>
      <c r="E425" s="278">
        <v>3284</v>
      </c>
      <c r="F425" s="278">
        <v>3284</v>
      </c>
      <c r="G425" s="278">
        <v>605</v>
      </c>
      <c r="H425" s="274">
        <f t="shared" si="86"/>
        <v>0.18422655298416565</v>
      </c>
      <c r="J425" s="232"/>
      <c r="K425" s="232"/>
      <c r="L425" s="232"/>
    </row>
    <row r="426" spans="1:12" ht="13.5" thickBot="1" x14ac:dyDescent="0.25">
      <c r="A426" s="165">
        <f t="shared" si="87"/>
        <v>186</v>
      </c>
      <c r="B426" s="308"/>
      <c r="C426" s="299"/>
      <c r="D426" s="264" t="s">
        <v>121</v>
      </c>
      <c r="E426" s="536">
        <f>SUM(E423:E425)</f>
        <v>3874</v>
      </c>
      <c r="F426" s="536">
        <f>SUM(F423:F425)</f>
        <v>3874</v>
      </c>
      <c r="G426" s="178">
        <f>SUM(G423:G425)</f>
        <v>719</v>
      </c>
      <c r="H426" s="499">
        <f t="shared" si="86"/>
        <v>0.18559628291171915</v>
      </c>
      <c r="J426" s="232"/>
      <c r="K426" s="232"/>
      <c r="L426" s="232"/>
    </row>
    <row r="427" spans="1:12" x14ac:dyDescent="0.2">
      <c r="B427" s="293"/>
      <c r="C427" s="293"/>
      <c r="D427" s="293"/>
      <c r="E427" s="623"/>
      <c r="F427" s="215"/>
      <c r="G427" s="215"/>
      <c r="H427" s="215"/>
      <c r="J427" s="232"/>
      <c r="K427" s="232"/>
      <c r="L427" s="232"/>
    </row>
    <row r="428" spans="1:12" ht="15.75" thickBot="1" x14ac:dyDescent="0.3">
      <c r="B428" s="217" t="s">
        <v>284</v>
      </c>
      <c r="C428" s="218"/>
      <c r="D428" s="218"/>
      <c r="E428" s="219"/>
      <c r="F428" s="219"/>
      <c r="G428" s="220"/>
      <c r="H428" s="220"/>
      <c r="J428" s="232"/>
      <c r="K428" s="232"/>
      <c r="L428" s="232"/>
    </row>
    <row r="429" spans="1:12" ht="13.5" thickBot="1" x14ac:dyDescent="0.25">
      <c r="B429" s="624"/>
      <c r="C429" s="226"/>
      <c r="D429" s="226"/>
      <c r="E429" s="225"/>
      <c r="F429" s="225"/>
      <c r="G429" s="226"/>
      <c r="H429" s="227"/>
      <c r="J429" s="232"/>
      <c r="K429" s="232"/>
      <c r="L429" s="232"/>
    </row>
    <row r="430" spans="1:12" ht="13.5" thickBot="1" x14ac:dyDescent="0.25">
      <c r="B430" s="348"/>
      <c r="C430" s="192" t="s">
        <v>132</v>
      </c>
      <c r="D430" s="192"/>
      <c r="E430" s="229"/>
      <c r="F430" s="229"/>
      <c r="G430" s="230"/>
      <c r="H430" s="231"/>
      <c r="J430" s="232"/>
      <c r="K430" s="232"/>
      <c r="L430" s="232"/>
    </row>
    <row r="431" spans="1:12" x14ac:dyDescent="0.2">
      <c r="B431" s="228"/>
      <c r="C431" s="235" t="s">
        <v>198</v>
      </c>
      <c r="D431" s="235"/>
      <c r="E431" s="229"/>
      <c r="F431" s="229"/>
      <c r="G431" s="230"/>
      <c r="H431" s="231"/>
      <c r="J431" s="232"/>
      <c r="K431" s="232"/>
      <c r="L431" s="232"/>
    </row>
    <row r="432" spans="1:12" ht="13.5" thickBot="1" x14ac:dyDescent="0.25">
      <c r="B432" s="228"/>
      <c r="C432" s="235" t="s">
        <v>285</v>
      </c>
      <c r="D432" s="257"/>
      <c r="E432" s="258"/>
      <c r="F432" s="258"/>
      <c r="G432" s="259"/>
      <c r="H432" s="260"/>
      <c r="J432" s="232"/>
      <c r="K432" s="232"/>
      <c r="L432" s="232"/>
    </row>
    <row r="433" spans="1:12" s="167" customFormat="1" ht="18.75" thickBot="1" x14ac:dyDescent="0.3">
      <c r="B433" s="236" t="s">
        <v>102</v>
      </c>
      <c r="C433" s="261" t="s">
        <v>103</v>
      </c>
      <c r="D433" s="170" t="s">
        <v>72</v>
      </c>
      <c r="E433" s="238" t="s">
        <v>73</v>
      </c>
      <c r="F433" s="172" t="s">
        <v>74</v>
      </c>
      <c r="G433" s="239" t="s">
        <v>75</v>
      </c>
      <c r="H433" s="174" t="s">
        <v>76</v>
      </c>
    </row>
    <row r="434" spans="1:12" s="167" customFormat="1" ht="12.75" customHeight="1" x14ac:dyDescent="0.25">
      <c r="A434" s="165">
        <f>A426+1</f>
        <v>187</v>
      </c>
      <c r="B434" s="240"/>
      <c r="C434" s="454">
        <v>3319</v>
      </c>
      <c r="D434" s="518" t="s">
        <v>286</v>
      </c>
      <c r="E434" s="397">
        <v>122</v>
      </c>
      <c r="F434" s="519">
        <v>122</v>
      </c>
      <c r="G434" s="399">
        <v>30</v>
      </c>
      <c r="H434" s="209">
        <f t="shared" ref="H434:H442" si="88">IF(F434=0,0,G434/F434)</f>
        <v>0.24590163934426229</v>
      </c>
    </row>
    <row r="435" spans="1:12" s="167" customFormat="1" ht="12.75" customHeight="1" thickBot="1" x14ac:dyDescent="0.3">
      <c r="A435" s="165">
        <f>A434+1</f>
        <v>188</v>
      </c>
      <c r="B435" s="625"/>
      <c r="C435" s="454">
        <v>3399</v>
      </c>
      <c r="D435" s="471" t="s">
        <v>287</v>
      </c>
      <c r="E435" s="361">
        <v>15</v>
      </c>
      <c r="F435" s="401">
        <v>15</v>
      </c>
      <c r="G435" s="287">
        <v>2</v>
      </c>
      <c r="H435" s="184">
        <f t="shared" si="88"/>
        <v>0.13333333333333333</v>
      </c>
    </row>
    <row r="436" spans="1:12" s="167" customFormat="1" ht="12.75" customHeight="1" thickBot="1" x14ac:dyDescent="0.3">
      <c r="A436" s="165"/>
      <c r="B436" s="624"/>
      <c r="C436" s="226"/>
      <c r="D436" s="226"/>
      <c r="E436" s="225"/>
      <c r="F436" s="225"/>
      <c r="G436" s="226"/>
      <c r="H436" s="227"/>
    </row>
    <row r="437" spans="1:12" s="167" customFormat="1" ht="12.75" customHeight="1" thickBot="1" x14ac:dyDescent="0.3">
      <c r="A437" s="165"/>
      <c r="B437" s="348"/>
      <c r="C437" s="192" t="s">
        <v>132</v>
      </c>
      <c r="D437" s="192"/>
      <c r="E437" s="229"/>
      <c r="F437" s="229"/>
      <c r="G437" s="230"/>
      <c r="H437" s="231"/>
    </row>
    <row r="438" spans="1:12" s="167" customFormat="1" ht="12.75" customHeight="1" x14ac:dyDescent="0.25">
      <c r="A438" s="165"/>
      <c r="B438" s="228"/>
      <c r="C438" s="235" t="s">
        <v>198</v>
      </c>
      <c r="D438" s="235"/>
      <c r="E438" s="229"/>
      <c r="F438" s="229"/>
      <c r="G438" s="230"/>
      <c r="H438" s="231"/>
    </row>
    <row r="439" spans="1:12" s="167" customFormat="1" ht="12.75" customHeight="1" thickBot="1" x14ac:dyDescent="0.3">
      <c r="A439" s="165"/>
      <c r="B439" s="256"/>
      <c r="C439" s="257" t="s">
        <v>288</v>
      </c>
      <c r="D439" s="257"/>
      <c r="E439" s="258"/>
      <c r="F439" s="258"/>
      <c r="G439" s="259"/>
      <c r="H439" s="260"/>
    </row>
    <row r="440" spans="1:12" x14ac:dyDescent="0.2">
      <c r="A440" s="165">
        <f>A435+1</f>
        <v>189</v>
      </c>
      <c r="B440" s="512"/>
      <c r="C440" s="313">
        <v>5272</v>
      </c>
      <c r="D440" s="514" t="s">
        <v>289</v>
      </c>
      <c r="E440" s="208">
        <v>0</v>
      </c>
      <c r="F440" s="515">
        <v>0</v>
      </c>
      <c r="G440" s="208">
        <v>0</v>
      </c>
      <c r="H440" s="209">
        <f t="shared" si="88"/>
        <v>0</v>
      </c>
      <c r="J440" s="232"/>
      <c r="K440" s="232"/>
      <c r="L440" s="232"/>
    </row>
    <row r="441" spans="1:12" ht="13.5" thickBot="1" x14ac:dyDescent="0.25">
      <c r="A441" s="165">
        <f t="shared" ref="A441:A442" si="89">A440+1</f>
        <v>190</v>
      </c>
      <c r="B441" s="281"/>
      <c r="C441" s="541">
        <v>5512</v>
      </c>
      <c r="D441" s="502" t="s">
        <v>290</v>
      </c>
      <c r="E441" s="190">
        <v>176</v>
      </c>
      <c r="F441" s="626">
        <v>176</v>
      </c>
      <c r="G441" s="190">
        <v>28</v>
      </c>
      <c r="H441" s="306">
        <f t="shared" si="88"/>
        <v>0.15909090909090909</v>
      </c>
      <c r="J441" s="232"/>
      <c r="K441" s="232"/>
      <c r="L441" s="232"/>
    </row>
    <row r="442" spans="1:12" ht="13.5" thickBot="1" x14ac:dyDescent="0.25">
      <c r="A442" s="165">
        <f t="shared" si="89"/>
        <v>191</v>
      </c>
      <c r="B442" s="308"/>
      <c r="C442" s="299"/>
      <c r="D442" s="174" t="s">
        <v>121</v>
      </c>
      <c r="E442" s="178">
        <f>SUM(E434:E441)</f>
        <v>313</v>
      </c>
      <c r="F442" s="382">
        <f>SUM(F434:F441)</f>
        <v>313</v>
      </c>
      <c r="G442" s="178">
        <f>SUM(G434:G441)</f>
        <v>60</v>
      </c>
      <c r="H442" s="203">
        <f t="shared" si="88"/>
        <v>0.19169329073482427</v>
      </c>
      <c r="J442" s="232"/>
      <c r="K442" s="232"/>
      <c r="L442" s="232"/>
    </row>
    <row r="443" spans="1:12" x14ac:dyDescent="0.2">
      <c r="B443" s="345"/>
      <c r="C443" s="286"/>
      <c r="D443" s="346"/>
      <c r="E443" s="225"/>
      <c r="F443" s="225"/>
      <c r="G443" s="226"/>
      <c r="H443" s="227"/>
      <c r="J443" s="232"/>
      <c r="K443" s="232"/>
      <c r="L443" s="232"/>
    </row>
    <row r="444" spans="1:12" x14ac:dyDescent="0.2">
      <c r="B444" s="347"/>
      <c r="C444" s="235" t="s">
        <v>153</v>
      </c>
      <c r="D444" s="235"/>
      <c r="E444" s="229"/>
      <c r="F444" s="229"/>
      <c r="G444" s="230"/>
      <c r="H444" s="231"/>
      <c r="J444" s="232"/>
      <c r="K444" s="232"/>
      <c r="L444" s="232"/>
    </row>
    <row r="445" spans="1:12" ht="13.5" thickBot="1" x14ac:dyDescent="0.25">
      <c r="B445" s="350"/>
      <c r="C445" s="259" t="s">
        <v>291</v>
      </c>
      <c r="D445" s="259"/>
      <c r="E445" s="258"/>
      <c r="F445" s="258"/>
      <c r="G445" s="259"/>
      <c r="H445" s="260"/>
      <c r="J445" s="232"/>
      <c r="K445" s="232"/>
      <c r="L445" s="232"/>
    </row>
    <row r="446" spans="1:12" s="167" customFormat="1" ht="18.75" thickBot="1" x14ac:dyDescent="0.3">
      <c r="B446" s="168" t="s">
        <v>102</v>
      </c>
      <c r="C446" s="261" t="s">
        <v>103</v>
      </c>
      <c r="D446" s="261" t="s">
        <v>72</v>
      </c>
      <c r="E446" s="171" t="s">
        <v>73</v>
      </c>
      <c r="F446" s="172" t="s">
        <v>74</v>
      </c>
      <c r="G446" s="239" t="s">
        <v>75</v>
      </c>
      <c r="H446" s="174" t="s">
        <v>76</v>
      </c>
    </row>
    <row r="447" spans="1:12" x14ac:dyDescent="0.2">
      <c r="A447" s="165">
        <f>A442+1</f>
        <v>192</v>
      </c>
      <c r="B447" s="270"/>
      <c r="C447" s="271">
        <v>6112</v>
      </c>
      <c r="D447" s="627" t="s">
        <v>292</v>
      </c>
      <c r="E447" s="188">
        <v>5903</v>
      </c>
      <c r="F447" s="188">
        <v>5903</v>
      </c>
      <c r="G447" s="208">
        <v>1429</v>
      </c>
      <c r="H447" s="184">
        <f t="shared" ref="H447:H451" si="90">IF(F447=0,0,G447/F447)</f>
        <v>0.24208029815348128</v>
      </c>
      <c r="J447" s="232"/>
      <c r="K447" s="232"/>
      <c r="L447" s="232"/>
    </row>
    <row r="448" spans="1:12" x14ac:dyDescent="0.2">
      <c r="A448" s="165">
        <f t="shared" ref="A448:A451" si="91">A447+1</f>
        <v>193</v>
      </c>
      <c r="B448" s="270"/>
      <c r="C448" s="387" t="s">
        <v>293</v>
      </c>
      <c r="D448" s="627" t="s">
        <v>294</v>
      </c>
      <c r="E448" s="188">
        <v>0</v>
      </c>
      <c r="F448" s="188">
        <v>0</v>
      </c>
      <c r="G448" s="188">
        <v>0</v>
      </c>
      <c r="H448" s="184">
        <f t="shared" si="90"/>
        <v>0</v>
      </c>
      <c r="J448" s="232"/>
      <c r="K448" s="232"/>
      <c r="L448" s="232"/>
    </row>
    <row r="449" spans="1:12" x14ac:dyDescent="0.2">
      <c r="A449" s="165">
        <f t="shared" si="91"/>
        <v>194</v>
      </c>
      <c r="B449" s="312"/>
      <c r="C449" s="313">
        <v>6173</v>
      </c>
      <c r="D449" s="315" t="s">
        <v>295</v>
      </c>
      <c r="E449" s="208">
        <v>0</v>
      </c>
      <c r="F449" s="208">
        <v>0</v>
      </c>
      <c r="G449" s="343">
        <v>0</v>
      </c>
      <c r="H449" s="184">
        <f t="shared" si="90"/>
        <v>0</v>
      </c>
      <c r="J449" s="232"/>
      <c r="K449" s="232"/>
      <c r="L449" s="232"/>
    </row>
    <row r="450" spans="1:12" ht="13.5" thickBot="1" x14ac:dyDescent="0.25">
      <c r="A450" s="165">
        <f t="shared" si="91"/>
        <v>195</v>
      </c>
      <c r="B450" s="628"/>
      <c r="C450" s="629">
        <v>6171</v>
      </c>
      <c r="D450" s="630" t="s">
        <v>296</v>
      </c>
      <c r="E450" s="305">
        <v>35922</v>
      </c>
      <c r="F450" s="305">
        <v>35922</v>
      </c>
      <c r="G450" s="305">
        <v>7732</v>
      </c>
      <c r="H450" s="184">
        <f t="shared" si="90"/>
        <v>0.21524414008128723</v>
      </c>
      <c r="J450" s="232"/>
      <c r="K450" s="232"/>
      <c r="L450" s="232"/>
    </row>
    <row r="451" spans="1:12" ht="13.5" thickBot="1" x14ac:dyDescent="0.25">
      <c r="A451" s="165">
        <f t="shared" si="91"/>
        <v>196</v>
      </c>
      <c r="B451" s="281"/>
      <c r="C451" s="282"/>
      <c r="D451" s="631" t="s">
        <v>121</v>
      </c>
      <c r="E451" s="178">
        <f>SUM(E447:E450)</f>
        <v>41825</v>
      </c>
      <c r="F451" s="178">
        <f>SUM(F447:F450)</f>
        <v>41825</v>
      </c>
      <c r="G451" s="178">
        <f>SUM(G447:G450)</f>
        <v>9161</v>
      </c>
      <c r="H451" s="179">
        <f t="shared" si="90"/>
        <v>0.21903167961745368</v>
      </c>
      <c r="J451" s="232"/>
      <c r="K451" s="232"/>
      <c r="L451" s="232"/>
    </row>
    <row r="452" spans="1:12" x14ac:dyDescent="0.2">
      <c r="B452" s="292"/>
      <c r="C452" s="292"/>
      <c r="D452" s="632"/>
      <c r="E452" s="215"/>
      <c r="F452" s="216"/>
      <c r="G452" s="216"/>
      <c r="H452" s="216"/>
      <c r="J452" s="232"/>
      <c r="K452" s="232"/>
      <c r="L452" s="232"/>
    </row>
    <row r="453" spans="1:12" x14ac:dyDescent="0.2">
      <c r="B453" s="292"/>
      <c r="C453" s="292"/>
      <c r="D453" s="632"/>
      <c r="E453" s="215"/>
      <c r="F453" s="216"/>
      <c r="G453" s="216"/>
      <c r="H453" s="216"/>
      <c r="J453" s="232"/>
      <c r="K453" s="232"/>
      <c r="L453" s="232"/>
    </row>
    <row r="454" spans="1:12" x14ac:dyDescent="0.2">
      <c r="B454" s="292"/>
      <c r="C454" s="292"/>
      <c r="D454" s="632"/>
      <c r="E454" s="215"/>
      <c r="F454" s="216"/>
      <c r="G454" s="216"/>
      <c r="H454" s="216"/>
      <c r="J454" s="232"/>
      <c r="K454" s="232"/>
      <c r="L454" s="232"/>
    </row>
    <row r="455" spans="1:12" x14ac:dyDescent="0.2">
      <c r="B455" s="292"/>
      <c r="C455" s="292"/>
      <c r="D455" s="632"/>
      <c r="E455" s="215"/>
      <c r="F455" s="216"/>
      <c r="G455" s="216"/>
      <c r="H455" s="216"/>
      <c r="J455" s="232"/>
      <c r="K455" s="232"/>
      <c r="L455" s="232"/>
    </row>
    <row r="456" spans="1:12" x14ac:dyDescent="0.2">
      <c r="B456" s="292"/>
      <c r="C456" s="292"/>
      <c r="D456" s="632"/>
      <c r="E456" s="215"/>
      <c r="F456" s="216"/>
      <c r="G456" s="216"/>
      <c r="H456" s="216"/>
      <c r="J456" s="232"/>
      <c r="K456" s="232"/>
      <c r="L456" s="232"/>
    </row>
    <row r="457" spans="1:12" x14ac:dyDescent="0.2">
      <c r="B457" s="292"/>
      <c r="C457" s="292"/>
      <c r="D457" s="632"/>
      <c r="E457" s="215"/>
      <c r="F457" s="216"/>
      <c r="G457" s="216"/>
      <c r="H457" s="216"/>
      <c r="J457" s="232"/>
      <c r="K457" s="232"/>
      <c r="L457" s="232"/>
    </row>
    <row r="458" spans="1:12" x14ac:dyDescent="0.2">
      <c r="B458" s="292"/>
      <c r="C458" s="292"/>
      <c r="D458" s="632"/>
      <c r="E458" s="215"/>
      <c r="F458" s="216"/>
      <c r="G458" s="216"/>
      <c r="H458" s="216"/>
      <c r="J458" s="232"/>
      <c r="K458" s="232"/>
      <c r="L458" s="232"/>
    </row>
    <row r="459" spans="1:12" ht="15" x14ac:dyDescent="0.25">
      <c r="B459" s="580" t="s">
        <v>297</v>
      </c>
      <c r="C459" s="581"/>
      <c r="D459" s="633"/>
      <c r="E459" s="216"/>
      <c r="F459" s="216"/>
      <c r="G459" s="293"/>
      <c r="H459" s="293"/>
      <c r="J459" s="232"/>
      <c r="K459" s="232"/>
      <c r="L459" s="232"/>
    </row>
    <row r="460" spans="1:12" ht="15" x14ac:dyDescent="0.25">
      <c r="B460" s="217" t="s">
        <v>298</v>
      </c>
      <c r="C460" s="218"/>
      <c r="D460" s="218"/>
      <c r="E460" s="219"/>
      <c r="F460" s="219"/>
      <c r="G460" s="220"/>
      <c r="H460" s="220"/>
      <c r="J460" s="232"/>
      <c r="K460" s="232"/>
      <c r="L460" s="232"/>
    </row>
    <row r="461" spans="1:12" ht="13.5" thickBot="1" x14ac:dyDescent="0.25">
      <c r="B461" s="221"/>
      <c r="C461" s="222"/>
      <c r="D461" s="222"/>
      <c r="E461" s="219"/>
      <c r="F461" s="219"/>
      <c r="G461" s="220"/>
      <c r="H461" s="220"/>
      <c r="J461" s="232"/>
      <c r="K461" s="232"/>
      <c r="L461" s="232"/>
    </row>
    <row r="462" spans="1:12" ht="13.5" thickBot="1" x14ac:dyDescent="0.25">
      <c r="B462" s="388"/>
      <c r="C462" s="226"/>
      <c r="D462" s="226"/>
      <c r="E462" s="225"/>
      <c r="F462" s="225"/>
      <c r="G462" s="226"/>
      <c r="H462" s="227"/>
      <c r="J462" s="232"/>
      <c r="K462" s="232"/>
      <c r="L462" s="232"/>
    </row>
    <row r="463" spans="1:12" ht="13.5" thickBot="1" x14ac:dyDescent="0.25">
      <c r="B463" s="228"/>
      <c r="C463" s="568" t="s">
        <v>160</v>
      </c>
      <c r="D463" s="634"/>
      <c r="E463" s="229"/>
      <c r="F463" s="229"/>
      <c r="G463" s="230"/>
      <c r="H463" s="231"/>
      <c r="J463" s="232"/>
      <c r="K463" s="232"/>
      <c r="L463" s="232"/>
    </row>
    <row r="464" spans="1:12" ht="13.5" thickBot="1" x14ac:dyDescent="0.25">
      <c r="B464" s="256"/>
      <c r="C464" s="257" t="s">
        <v>100</v>
      </c>
      <c r="D464" s="257"/>
      <c r="E464" s="258" t="s">
        <v>229</v>
      </c>
      <c r="F464" s="258"/>
      <c r="G464" s="259"/>
      <c r="H464" s="260"/>
      <c r="J464" s="232"/>
      <c r="K464" s="232"/>
      <c r="L464" s="232"/>
    </row>
    <row r="465" spans="1:12" s="167" customFormat="1" ht="18.75" thickBot="1" x14ac:dyDescent="0.3">
      <c r="B465" s="168" t="s">
        <v>102</v>
      </c>
      <c r="C465" s="169" t="s">
        <v>103</v>
      </c>
      <c r="D465" s="170" t="s">
        <v>72</v>
      </c>
      <c r="E465" s="171" t="s">
        <v>73</v>
      </c>
      <c r="F465" s="172" t="s">
        <v>74</v>
      </c>
      <c r="G465" s="239" t="s">
        <v>75</v>
      </c>
      <c r="H465" s="174" t="s">
        <v>76</v>
      </c>
    </row>
    <row r="466" spans="1:12" x14ac:dyDescent="0.2">
      <c r="A466" s="165">
        <f>A451+1</f>
        <v>197</v>
      </c>
      <c r="B466" s="312">
        <v>2111</v>
      </c>
      <c r="C466" s="513">
        <v>5512</v>
      </c>
      <c r="D466" s="514" t="s">
        <v>183</v>
      </c>
      <c r="E466" s="183">
        <v>0</v>
      </c>
      <c r="F466" s="183">
        <v>0</v>
      </c>
      <c r="G466" s="343">
        <v>0</v>
      </c>
      <c r="H466" s="184">
        <f t="shared" ref="H466:H474" si="92">IF(F466=0,0,G466/F466)</f>
        <v>0</v>
      </c>
      <c r="J466" s="232"/>
      <c r="K466" s="232"/>
      <c r="L466" s="232"/>
    </row>
    <row r="467" spans="1:12" x14ac:dyDescent="0.2">
      <c r="A467" s="165">
        <f>A466+1</f>
        <v>198</v>
      </c>
      <c r="B467" s="312">
        <v>2119</v>
      </c>
      <c r="C467" s="513">
        <v>5512</v>
      </c>
      <c r="D467" s="514" t="s">
        <v>172</v>
      </c>
      <c r="E467" s="208">
        <v>0</v>
      </c>
      <c r="F467" s="208">
        <v>0</v>
      </c>
      <c r="G467" s="343">
        <v>0</v>
      </c>
      <c r="H467" s="184">
        <f t="shared" si="92"/>
        <v>0</v>
      </c>
      <c r="J467" s="232"/>
      <c r="K467" s="232"/>
      <c r="L467" s="232"/>
    </row>
    <row r="468" spans="1:12" ht="13.5" thickBot="1" x14ac:dyDescent="0.25">
      <c r="A468" s="165">
        <f>A467+1</f>
        <v>199</v>
      </c>
      <c r="B468" s="270">
        <v>2324</v>
      </c>
      <c r="C468" s="521">
        <v>5512</v>
      </c>
      <c r="D468" s="522" t="s">
        <v>299</v>
      </c>
      <c r="E468" s="188">
        <v>0</v>
      </c>
      <c r="F468" s="188">
        <v>0</v>
      </c>
      <c r="G468" s="288">
        <v>0</v>
      </c>
      <c r="H468" s="184">
        <f t="shared" si="92"/>
        <v>0</v>
      </c>
      <c r="J468" s="232"/>
      <c r="K468" s="232"/>
      <c r="L468" s="232"/>
    </row>
    <row r="469" spans="1:12" ht="13.5" thickBot="1" x14ac:dyDescent="0.25">
      <c r="B469" s="388"/>
      <c r="C469" s="226"/>
      <c r="D469" s="226"/>
      <c r="E469" s="225"/>
      <c r="F469" s="225"/>
      <c r="G469" s="226"/>
      <c r="H469" s="227"/>
      <c r="J469" s="232"/>
      <c r="K469" s="232"/>
      <c r="L469" s="232"/>
    </row>
    <row r="470" spans="1:12" ht="13.5" thickBot="1" x14ac:dyDescent="0.25">
      <c r="B470" s="228"/>
      <c r="C470" s="568" t="s">
        <v>160</v>
      </c>
      <c r="D470" s="634"/>
      <c r="E470" s="229"/>
      <c r="F470" s="229"/>
      <c r="G470" s="230"/>
      <c r="H470" s="231"/>
      <c r="J470" s="232"/>
      <c r="K470" s="232"/>
      <c r="L470" s="232"/>
    </row>
    <row r="471" spans="1:12" ht="13.5" thickBot="1" x14ac:dyDescent="0.25">
      <c r="B471" s="256"/>
      <c r="C471" s="257" t="s">
        <v>100</v>
      </c>
      <c r="D471" s="257"/>
      <c r="E471" s="258" t="s">
        <v>300</v>
      </c>
      <c r="F471" s="258"/>
      <c r="G471" s="259"/>
      <c r="H471" s="260"/>
      <c r="J471" s="232"/>
      <c r="K471" s="232"/>
      <c r="L471" s="232"/>
    </row>
    <row r="472" spans="1:12" x14ac:dyDescent="0.2">
      <c r="A472" s="165">
        <f>A468+1</f>
        <v>200</v>
      </c>
      <c r="B472" s="520">
        <v>3113</v>
      </c>
      <c r="C472" s="521">
        <v>5512</v>
      </c>
      <c r="D472" s="522" t="s">
        <v>301</v>
      </c>
      <c r="E472" s="188">
        <v>0</v>
      </c>
      <c r="F472" s="188">
        <v>0</v>
      </c>
      <c r="G472" s="288">
        <v>0</v>
      </c>
      <c r="H472" s="184">
        <f t="shared" si="92"/>
        <v>0</v>
      </c>
      <c r="J472" s="232"/>
      <c r="K472" s="232"/>
      <c r="L472" s="232"/>
    </row>
    <row r="473" spans="1:12" ht="13.5" thickBot="1" x14ac:dyDescent="0.25">
      <c r="A473" s="165">
        <f t="shared" ref="A473:A474" si="93">A472+1</f>
        <v>201</v>
      </c>
      <c r="B473" s="281">
        <v>3121</v>
      </c>
      <c r="C473" s="635">
        <v>5512</v>
      </c>
      <c r="D473" s="502" t="s">
        <v>302</v>
      </c>
      <c r="E473" s="190">
        <v>0</v>
      </c>
      <c r="F473" s="190">
        <v>0</v>
      </c>
      <c r="G473" s="636">
        <v>0</v>
      </c>
      <c r="H473" s="184">
        <f t="shared" si="92"/>
        <v>0</v>
      </c>
      <c r="J473" s="232"/>
      <c r="K473" s="232"/>
      <c r="L473" s="232"/>
    </row>
    <row r="474" spans="1:12" ht="13.5" thickBot="1" x14ac:dyDescent="0.25">
      <c r="A474" s="165">
        <f t="shared" si="93"/>
        <v>202</v>
      </c>
      <c r="B474" s="637"/>
      <c r="C474" s="638"/>
      <c r="D474" s="291" t="s">
        <v>121</v>
      </c>
      <c r="E474" s="178">
        <f>SUM(E466:E473)</f>
        <v>0</v>
      </c>
      <c r="F474" s="178">
        <f>SUM(F466:F473)</f>
        <v>0</v>
      </c>
      <c r="G474" s="178">
        <f>SUM(G466:G473)</f>
        <v>0</v>
      </c>
      <c r="H474" s="179">
        <f t="shared" si="92"/>
        <v>0</v>
      </c>
      <c r="J474" s="232"/>
      <c r="K474" s="232"/>
      <c r="L474" s="232"/>
    </row>
    <row r="475" spans="1:12" ht="13.5" thickBot="1" x14ac:dyDescent="0.25">
      <c r="B475" s="388"/>
      <c r="C475" s="226"/>
      <c r="D475" s="226"/>
      <c r="E475" s="225"/>
      <c r="F475" s="225"/>
      <c r="G475" s="226"/>
      <c r="H475" s="227"/>
      <c r="J475" s="232"/>
      <c r="K475" s="232"/>
      <c r="L475" s="232"/>
    </row>
    <row r="476" spans="1:12" ht="13.5" thickBot="1" x14ac:dyDescent="0.25">
      <c r="B476" s="228"/>
      <c r="C476" s="192" t="s">
        <v>132</v>
      </c>
      <c r="D476" s="319"/>
      <c r="E476" s="229"/>
      <c r="F476" s="229"/>
      <c r="G476" s="230"/>
      <c r="H476" s="231"/>
      <c r="J476" s="232"/>
      <c r="K476" s="232"/>
      <c r="L476" s="232"/>
    </row>
    <row r="477" spans="1:12" x14ac:dyDescent="0.2">
      <c r="B477" s="228"/>
      <c r="C477" s="235" t="s">
        <v>274</v>
      </c>
      <c r="D477" s="235"/>
      <c r="E477" s="229"/>
      <c r="F477" s="229"/>
      <c r="G477" s="230"/>
      <c r="H477" s="231"/>
      <c r="J477" s="232"/>
      <c r="K477" s="232"/>
      <c r="L477" s="232"/>
    </row>
    <row r="478" spans="1:12" ht="13.5" thickBot="1" x14ac:dyDescent="0.25">
      <c r="B478" s="256"/>
      <c r="C478" s="257" t="s">
        <v>303</v>
      </c>
      <c r="D478" s="257"/>
      <c r="E478" s="258"/>
      <c r="F478" s="258"/>
      <c r="G478" s="259"/>
      <c r="H478" s="260"/>
      <c r="J478" s="232"/>
      <c r="K478" s="232"/>
      <c r="L478" s="232"/>
    </row>
    <row r="479" spans="1:12" s="167" customFormat="1" ht="18.75" thickBot="1" x14ac:dyDescent="0.3">
      <c r="B479" s="168" t="s">
        <v>102</v>
      </c>
      <c r="C479" s="261" t="s">
        <v>103</v>
      </c>
      <c r="D479" s="261" t="s">
        <v>72</v>
      </c>
      <c r="E479" s="171" t="s">
        <v>73</v>
      </c>
      <c r="F479" s="172" t="s">
        <v>74</v>
      </c>
      <c r="G479" s="239" t="s">
        <v>75</v>
      </c>
      <c r="H479" s="263" t="s">
        <v>76</v>
      </c>
    </row>
    <row r="480" spans="1:12" ht="13.5" thickBot="1" x14ac:dyDescent="0.25">
      <c r="A480" s="165">
        <f>A474+1</f>
        <v>203</v>
      </c>
      <c r="B480" s="249"/>
      <c r="C480" s="250">
        <v>5512</v>
      </c>
      <c r="D480" s="277" t="s">
        <v>304</v>
      </c>
      <c r="E480" s="305">
        <v>1611</v>
      </c>
      <c r="F480" s="305">
        <v>1611</v>
      </c>
      <c r="G480" s="636">
        <v>216</v>
      </c>
      <c r="H480" s="184">
        <f t="shared" ref="H480:H481" si="94">IF(F480=0,0,G480/F480)</f>
        <v>0.13407821229050279</v>
      </c>
      <c r="J480" s="232"/>
      <c r="K480" s="232"/>
      <c r="L480" s="232"/>
    </row>
    <row r="481" spans="1:12" ht="13.5" thickBot="1" x14ac:dyDescent="0.25">
      <c r="A481" s="165">
        <f t="shared" ref="A481" si="95">A480+1</f>
        <v>204</v>
      </c>
      <c r="B481" s="308"/>
      <c r="C481" s="299"/>
      <c r="D481" s="264" t="s">
        <v>121</v>
      </c>
      <c r="E481" s="178">
        <f>SUM(E480:E480)</f>
        <v>1611</v>
      </c>
      <c r="F481" s="178">
        <f>SUM(F480:F480)</f>
        <v>1611</v>
      </c>
      <c r="G481" s="178">
        <f>SUM(G480:G480)</f>
        <v>216</v>
      </c>
      <c r="H481" s="179">
        <f t="shared" si="94"/>
        <v>0.13407821229050279</v>
      </c>
      <c r="J481" s="232"/>
      <c r="K481" s="232"/>
      <c r="L481" s="232"/>
    </row>
    <row r="482" spans="1:12" ht="13.5" thickBot="1" x14ac:dyDescent="0.25">
      <c r="B482" s="388"/>
      <c r="C482" s="226"/>
      <c r="D482" s="548"/>
      <c r="E482" s="547"/>
      <c r="F482" s="547"/>
      <c r="G482" s="226"/>
      <c r="H482" s="227"/>
      <c r="J482" s="232"/>
      <c r="K482" s="232"/>
      <c r="L482" s="232"/>
    </row>
    <row r="483" spans="1:12" ht="13.5" thickBot="1" x14ac:dyDescent="0.25">
      <c r="B483" s="228"/>
      <c r="C483" s="327" t="s">
        <v>141</v>
      </c>
      <c r="D483" s="328"/>
      <c r="E483" s="229"/>
      <c r="F483" s="229"/>
      <c r="G483" s="230"/>
      <c r="H483" s="231"/>
      <c r="J483" s="232"/>
      <c r="K483" s="232"/>
      <c r="L483" s="232"/>
    </row>
    <row r="484" spans="1:12" x14ac:dyDescent="0.2">
      <c r="B484" s="228"/>
      <c r="C484" s="235" t="s">
        <v>305</v>
      </c>
      <c r="D484" s="367"/>
      <c r="E484" s="335"/>
      <c r="F484" s="229"/>
      <c r="G484" s="230"/>
      <c r="H484" s="231"/>
      <c r="J484" s="232"/>
      <c r="K484" s="232"/>
      <c r="L484" s="232"/>
    </row>
    <row r="485" spans="1:12" ht="13.5" thickBot="1" x14ac:dyDescent="0.25">
      <c r="B485" s="256"/>
      <c r="C485" s="235" t="s">
        <v>306</v>
      </c>
      <c r="D485" s="257"/>
      <c r="E485" s="258"/>
      <c r="F485" s="258"/>
      <c r="G485" s="259"/>
      <c r="H485" s="260"/>
      <c r="J485" s="232"/>
      <c r="K485" s="232"/>
      <c r="L485" s="232"/>
    </row>
    <row r="486" spans="1:12" s="167" customFormat="1" ht="18.75" thickBot="1" x14ac:dyDescent="0.3">
      <c r="B486" s="168" t="s">
        <v>102</v>
      </c>
      <c r="C486" s="261" t="s">
        <v>103</v>
      </c>
      <c r="D486" s="261" t="s">
        <v>72</v>
      </c>
      <c r="E486" s="171" t="s">
        <v>73</v>
      </c>
      <c r="F486" s="172" t="s">
        <v>74</v>
      </c>
      <c r="G486" s="239" t="s">
        <v>75</v>
      </c>
      <c r="H486" s="263" t="s">
        <v>76</v>
      </c>
    </row>
    <row r="487" spans="1:12" ht="13.5" thickBot="1" x14ac:dyDescent="0.25">
      <c r="A487" s="165">
        <f>A481+1</f>
        <v>205</v>
      </c>
      <c r="B487" s="249"/>
      <c r="C487" s="250">
        <v>5512</v>
      </c>
      <c r="D487" s="387" t="s">
        <v>307</v>
      </c>
      <c r="E487" s="188">
        <v>0</v>
      </c>
      <c r="F487" s="188">
        <v>0</v>
      </c>
      <c r="G487" s="636">
        <v>0</v>
      </c>
      <c r="H487" s="184">
        <f t="shared" ref="H487:H488" si="96">IF(F487=0,0,G487/F487)</f>
        <v>0</v>
      </c>
      <c r="J487" s="232"/>
      <c r="K487" s="232"/>
      <c r="L487" s="232"/>
    </row>
    <row r="488" spans="1:12" ht="13.5" thickBot="1" x14ac:dyDescent="0.25">
      <c r="A488" s="165">
        <f t="shared" ref="A488" si="97">A487+1</f>
        <v>206</v>
      </c>
      <c r="B488" s="317"/>
      <c r="C488" s="264"/>
      <c r="D488" s="264" t="s">
        <v>167</v>
      </c>
      <c r="E488" s="178">
        <f>SUM(E487:E487)</f>
        <v>0</v>
      </c>
      <c r="F488" s="178">
        <f>SUM(F487:F487)</f>
        <v>0</v>
      </c>
      <c r="G488" s="178">
        <f>SUM(G487:G487)</f>
        <v>0</v>
      </c>
      <c r="H488" s="179">
        <f t="shared" si="96"/>
        <v>0</v>
      </c>
      <c r="J488" s="232"/>
      <c r="K488" s="232"/>
      <c r="L488" s="232"/>
    </row>
    <row r="489" spans="1:12" x14ac:dyDescent="0.2">
      <c r="B489" s="293"/>
      <c r="C489" s="293"/>
      <c r="D489" s="293"/>
      <c r="E489" s="215"/>
      <c r="F489" s="216"/>
      <c r="G489" s="215"/>
      <c r="H489" s="215"/>
      <c r="J489" s="232"/>
      <c r="K489" s="232"/>
      <c r="L489" s="232"/>
    </row>
    <row r="490" spans="1:12" ht="14.25" x14ac:dyDescent="0.2">
      <c r="B490" s="580" t="s">
        <v>308</v>
      </c>
      <c r="C490" s="412"/>
      <c r="D490" s="412"/>
      <c r="E490" s="215"/>
      <c r="F490" s="215"/>
      <c r="G490" s="215"/>
      <c r="H490" s="215"/>
      <c r="J490" s="232"/>
      <c r="K490" s="232"/>
      <c r="L490" s="232"/>
    </row>
    <row r="491" spans="1:12" ht="15.75" thickBot="1" x14ac:dyDescent="0.3">
      <c r="B491" s="217" t="s">
        <v>309</v>
      </c>
      <c r="C491" s="218"/>
      <c r="D491" s="218"/>
      <c r="E491" s="219"/>
      <c r="F491" s="219"/>
      <c r="G491" s="220"/>
      <c r="H491" s="220"/>
      <c r="J491" s="232"/>
      <c r="K491" s="232"/>
      <c r="L491" s="232"/>
    </row>
    <row r="492" spans="1:12" ht="13.5" thickBot="1" x14ac:dyDescent="0.25">
      <c r="B492" s="223"/>
      <c r="C492" s="224"/>
      <c r="D492" s="224"/>
      <c r="E492" s="225"/>
      <c r="F492" s="225"/>
      <c r="G492" s="226"/>
      <c r="H492" s="227"/>
      <c r="J492" s="232"/>
      <c r="K492" s="232"/>
      <c r="L492" s="232"/>
    </row>
    <row r="493" spans="1:12" ht="13.5" thickBot="1" x14ac:dyDescent="0.25">
      <c r="B493" s="228"/>
      <c r="C493" s="192" t="s">
        <v>132</v>
      </c>
      <c r="D493" s="319"/>
      <c r="E493" s="229"/>
      <c r="F493" s="229"/>
      <c r="G493" s="230"/>
      <c r="H493" s="231"/>
      <c r="J493" s="232"/>
      <c r="K493" s="232"/>
      <c r="L493" s="232"/>
    </row>
    <row r="494" spans="1:12" x14ac:dyDescent="0.2">
      <c r="B494" s="228"/>
      <c r="C494" s="235" t="s">
        <v>198</v>
      </c>
      <c r="D494" s="235"/>
      <c r="E494" s="229"/>
      <c r="F494" s="229"/>
      <c r="G494" s="230"/>
      <c r="H494" s="231"/>
      <c r="J494" s="232"/>
      <c r="K494" s="232"/>
      <c r="L494" s="232"/>
    </row>
    <row r="495" spans="1:12" ht="13.5" thickBot="1" x14ac:dyDescent="0.25">
      <c r="B495" s="256"/>
      <c r="C495" s="257" t="s">
        <v>310</v>
      </c>
      <c r="D495" s="257"/>
      <c r="E495" s="258"/>
      <c r="F495" s="258"/>
      <c r="G495" s="259"/>
      <c r="H495" s="260"/>
      <c r="J495" s="232"/>
      <c r="K495" s="232"/>
      <c r="L495" s="232"/>
    </row>
    <row r="496" spans="1:12" s="167" customFormat="1" ht="18.75" thickBot="1" x14ac:dyDescent="0.3">
      <c r="B496" s="168" t="s">
        <v>102</v>
      </c>
      <c r="C496" s="261" t="s">
        <v>103</v>
      </c>
      <c r="D496" s="261" t="s">
        <v>72</v>
      </c>
      <c r="E496" s="171" t="s">
        <v>73</v>
      </c>
      <c r="F496" s="172" t="s">
        <v>74</v>
      </c>
      <c r="G496" s="239" t="s">
        <v>75</v>
      </c>
      <c r="H496" s="174" t="s">
        <v>76</v>
      </c>
    </row>
    <row r="497" spans="1:12" x14ac:dyDescent="0.2">
      <c r="A497" s="165">
        <f>A488+1</f>
        <v>207</v>
      </c>
      <c r="B497" s="265"/>
      <c r="C497" s="300">
        <v>3111</v>
      </c>
      <c r="D497" s="619" t="s">
        <v>311</v>
      </c>
      <c r="E497" s="183">
        <v>557</v>
      </c>
      <c r="F497" s="183">
        <v>557</v>
      </c>
      <c r="G497" s="183">
        <v>170</v>
      </c>
      <c r="H497" s="303">
        <f t="shared" ref="H497:H509" si="98">IF(F497=0,0,G497/F497)</f>
        <v>0.30520646319569122</v>
      </c>
      <c r="J497" s="232"/>
      <c r="K497" s="232"/>
      <c r="L497" s="232"/>
    </row>
    <row r="498" spans="1:12" x14ac:dyDescent="0.2">
      <c r="A498" s="165">
        <f t="shared" ref="A498:A505" si="99">A497+1</f>
        <v>208</v>
      </c>
      <c r="B498" s="312"/>
      <c r="C498" s="313">
        <v>3111</v>
      </c>
      <c r="D498" s="387" t="s">
        <v>312</v>
      </c>
      <c r="E498" s="188">
        <v>990</v>
      </c>
      <c r="F498" s="188">
        <v>990</v>
      </c>
      <c r="G498" s="188">
        <v>247</v>
      </c>
      <c r="H498" s="184">
        <f t="shared" si="98"/>
        <v>0.24949494949494949</v>
      </c>
      <c r="J498" s="232"/>
      <c r="K498" s="232"/>
      <c r="L498" s="232"/>
    </row>
    <row r="499" spans="1:12" x14ac:dyDescent="0.2">
      <c r="A499" s="165">
        <f t="shared" si="99"/>
        <v>209</v>
      </c>
      <c r="B499" s="312"/>
      <c r="C499" s="313">
        <v>3111</v>
      </c>
      <c r="D499" s="387" t="s">
        <v>313</v>
      </c>
      <c r="E499" s="188">
        <v>870</v>
      </c>
      <c r="F499" s="188">
        <v>870</v>
      </c>
      <c r="G499" s="188">
        <v>250</v>
      </c>
      <c r="H499" s="184">
        <f t="shared" si="98"/>
        <v>0.28735632183908044</v>
      </c>
      <c r="J499" s="232"/>
      <c r="K499" s="232"/>
      <c r="L499" s="232"/>
    </row>
    <row r="500" spans="1:12" x14ac:dyDescent="0.2">
      <c r="A500" s="165">
        <f t="shared" si="99"/>
        <v>210</v>
      </c>
      <c r="B500" s="523"/>
      <c r="C500" s="565">
        <v>3111</v>
      </c>
      <c r="D500" s="566" t="s">
        <v>314</v>
      </c>
      <c r="E500" s="200">
        <v>740</v>
      </c>
      <c r="F500" s="200">
        <v>740</v>
      </c>
      <c r="G500" s="200">
        <v>298</v>
      </c>
      <c r="H500" s="184">
        <f t="shared" si="98"/>
        <v>0.4027027027027027</v>
      </c>
      <c r="J500" s="232"/>
      <c r="K500" s="232"/>
      <c r="L500" s="232"/>
    </row>
    <row r="501" spans="1:12" x14ac:dyDescent="0.2">
      <c r="A501" s="165">
        <f t="shared" si="99"/>
        <v>211</v>
      </c>
      <c r="B501" s="270"/>
      <c r="C501" s="271">
        <v>3111</v>
      </c>
      <c r="D501" s="387" t="s">
        <v>315</v>
      </c>
      <c r="E501" s="188">
        <v>872</v>
      </c>
      <c r="F501" s="188">
        <v>872</v>
      </c>
      <c r="G501" s="188">
        <v>255</v>
      </c>
      <c r="H501" s="184">
        <f t="shared" si="98"/>
        <v>0.29243119266055045</v>
      </c>
      <c r="J501" s="232"/>
      <c r="K501" s="232"/>
      <c r="L501" s="232"/>
    </row>
    <row r="502" spans="1:12" x14ac:dyDescent="0.2">
      <c r="A502" s="165">
        <f t="shared" si="99"/>
        <v>212</v>
      </c>
      <c r="B502" s="312"/>
      <c r="C502" s="313">
        <v>3111</v>
      </c>
      <c r="D502" s="387" t="s">
        <v>316</v>
      </c>
      <c r="E502" s="188">
        <v>840</v>
      </c>
      <c r="F502" s="188">
        <v>840</v>
      </c>
      <c r="G502" s="188">
        <v>270</v>
      </c>
      <c r="H502" s="184">
        <f t="shared" si="98"/>
        <v>0.32142857142857145</v>
      </c>
      <c r="J502" s="232"/>
      <c r="K502" s="232"/>
      <c r="L502" s="232"/>
    </row>
    <row r="503" spans="1:12" x14ac:dyDescent="0.2">
      <c r="A503" s="165">
        <f t="shared" si="99"/>
        <v>213</v>
      </c>
      <c r="B503" s="312"/>
      <c r="C503" s="313">
        <v>3111</v>
      </c>
      <c r="D503" s="387" t="s">
        <v>317</v>
      </c>
      <c r="E503" s="188">
        <v>1536</v>
      </c>
      <c r="F503" s="188">
        <v>1536</v>
      </c>
      <c r="G503" s="188">
        <v>450</v>
      </c>
      <c r="H503" s="184">
        <f t="shared" si="98"/>
        <v>0.29296875</v>
      </c>
      <c r="J503" s="232"/>
      <c r="K503" s="232"/>
      <c r="L503" s="232"/>
    </row>
    <row r="504" spans="1:12" x14ac:dyDescent="0.2">
      <c r="A504" s="165">
        <f t="shared" si="99"/>
        <v>214</v>
      </c>
      <c r="B504" s="312"/>
      <c r="C504" s="313">
        <v>3111</v>
      </c>
      <c r="D504" s="387" t="s">
        <v>318</v>
      </c>
      <c r="E504" s="188">
        <v>526</v>
      </c>
      <c r="F504" s="188">
        <v>526</v>
      </c>
      <c r="G504" s="188">
        <v>158</v>
      </c>
      <c r="H504" s="184">
        <f t="shared" si="98"/>
        <v>0.30038022813688214</v>
      </c>
      <c r="J504" s="232"/>
      <c r="K504" s="232"/>
      <c r="L504" s="232"/>
    </row>
    <row r="505" spans="1:12" x14ac:dyDescent="0.2">
      <c r="A505" s="165">
        <f t="shared" si="99"/>
        <v>215</v>
      </c>
      <c r="B505" s="270"/>
      <c r="C505" s="271">
        <v>3111</v>
      </c>
      <c r="D505" s="387" t="s">
        <v>319</v>
      </c>
      <c r="E505" s="188">
        <v>810</v>
      </c>
      <c r="F505" s="188">
        <v>810</v>
      </c>
      <c r="G505" s="188">
        <v>250</v>
      </c>
      <c r="H505" s="184">
        <f t="shared" si="98"/>
        <v>0.30864197530864196</v>
      </c>
      <c r="J505" s="232"/>
      <c r="K505" s="232"/>
      <c r="L505" s="232"/>
    </row>
    <row r="506" spans="1:12" x14ac:dyDescent="0.2">
      <c r="A506" s="165">
        <f>A505+1</f>
        <v>216</v>
      </c>
      <c r="B506" s="312"/>
      <c r="C506" s="313">
        <v>3111</v>
      </c>
      <c r="D506" s="532" t="s">
        <v>320</v>
      </c>
      <c r="E506" s="208">
        <v>1042</v>
      </c>
      <c r="F506" s="208">
        <v>1042</v>
      </c>
      <c r="G506" s="208">
        <v>380</v>
      </c>
      <c r="H506" s="209">
        <f t="shared" si="98"/>
        <v>0.36468330134357008</v>
      </c>
      <c r="J506" s="232"/>
      <c r="K506" s="232"/>
      <c r="L506" s="232"/>
    </row>
    <row r="507" spans="1:12" x14ac:dyDescent="0.2">
      <c r="A507" s="165">
        <f t="shared" ref="A507:A509" si="100">A506+1</f>
        <v>217</v>
      </c>
      <c r="B507" s="312"/>
      <c r="C507" s="313">
        <v>3111</v>
      </c>
      <c r="D507" s="387" t="s">
        <v>321</v>
      </c>
      <c r="E507" s="188">
        <v>800</v>
      </c>
      <c r="F507" s="188">
        <v>800</v>
      </c>
      <c r="G507" s="188">
        <v>210</v>
      </c>
      <c r="H507" s="184">
        <f t="shared" si="98"/>
        <v>0.26250000000000001</v>
      </c>
      <c r="J507" s="232"/>
      <c r="K507" s="232"/>
      <c r="L507" s="232"/>
    </row>
    <row r="508" spans="1:12" ht="13.5" thickBot="1" x14ac:dyDescent="0.25">
      <c r="A508" s="165">
        <f t="shared" si="100"/>
        <v>218</v>
      </c>
      <c r="B508" s="639"/>
      <c r="C508" s="541">
        <v>3111</v>
      </c>
      <c r="D508" s="556" t="s">
        <v>322</v>
      </c>
      <c r="E508" s="278">
        <v>1070</v>
      </c>
      <c r="F508" s="278">
        <v>1070</v>
      </c>
      <c r="G508" s="278">
        <v>290</v>
      </c>
      <c r="H508" s="306">
        <f t="shared" si="98"/>
        <v>0.27102803738317754</v>
      </c>
      <c r="J508" s="232"/>
      <c r="K508" s="232"/>
      <c r="L508" s="232"/>
    </row>
    <row r="509" spans="1:12" ht="13.5" thickBot="1" x14ac:dyDescent="0.25">
      <c r="A509" s="165">
        <f t="shared" si="100"/>
        <v>219</v>
      </c>
      <c r="B509" s="317"/>
      <c r="C509" s="264"/>
      <c r="D509" s="264" t="s">
        <v>323</v>
      </c>
      <c r="E509" s="178">
        <f>SUM(E497:E508)</f>
        <v>10653</v>
      </c>
      <c r="F509" s="178">
        <f>SUM(F497:F508)</f>
        <v>10653</v>
      </c>
      <c r="G509" s="178">
        <f>SUM(G497:G508)</f>
        <v>3228</v>
      </c>
      <c r="H509" s="179">
        <f t="shared" si="98"/>
        <v>0.30301323570825117</v>
      </c>
      <c r="J509" s="232"/>
      <c r="K509" s="232"/>
      <c r="L509" s="232"/>
    </row>
    <row r="510" spans="1:12" x14ac:dyDescent="0.2">
      <c r="B510" s="293"/>
      <c r="C510" s="293"/>
      <c r="D510" s="293"/>
      <c r="E510" s="215"/>
      <c r="F510" s="215"/>
      <c r="G510" s="215"/>
      <c r="H510" s="294"/>
      <c r="J510" s="232"/>
      <c r="K510" s="232"/>
      <c r="L510" s="232"/>
    </row>
    <row r="511" spans="1:12" x14ac:dyDescent="0.2">
      <c r="B511" s="293"/>
      <c r="C511" s="293"/>
      <c r="D511" s="293"/>
      <c r="E511" s="215"/>
      <c r="F511" s="215"/>
      <c r="G511" s="215"/>
      <c r="H511" s="294"/>
      <c r="J511" s="232"/>
      <c r="K511" s="232"/>
      <c r="L511" s="232"/>
    </row>
    <row r="512" spans="1:12" x14ac:dyDescent="0.2">
      <c r="B512" s="293"/>
      <c r="C512" s="293"/>
      <c r="D512" s="293"/>
      <c r="E512" s="215"/>
      <c r="F512" s="215"/>
      <c r="G512" s="215"/>
      <c r="H512" s="294"/>
      <c r="J512" s="232"/>
      <c r="K512" s="232"/>
      <c r="L512" s="232"/>
    </row>
    <row r="513" spans="1:12" x14ac:dyDescent="0.2">
      <c r="B513" s="293"/>
      <c r="C513" s="293"/>
      <c r="D513" s="293"/>
      <c r="E513" s="215"/>
      <c r="F513" s="215"/>
      <c r="G513" s="215"/>
      <c r="H513" s="294"/>
      <c r="J513" s="232"/>
      <c r="K513" s="232"/>
      <c r="L513" s="232"/>
    </row>
    <row r="514" spans="1:12" x14ac:dyDescent="0.2">
      <c r="B514" s="293"/>
      <c r="C514" s="293"/>
      <c r="D514" s="293"/>
      <c r="E514" s="215"/>
      <c r="F514" s="215"/>
      <c r="G514" s="215"/>
      <c r="H514" s="294"/>
      <c r="J514" s="232"/>
      <c r="K514" s="232"/>
      <c r="L514" s="232"/>
    </row>
    <row r="515" spans="1:12" ht="13.5" thickBot="1" x14ac:dyDescent="0.25">
      <c r="B515" s="293"/>
      <c r="C515" s="293"/>
      <c r="D515" s="293"/>
      <c r="E515" s="215"/>
      <c r="F515" s="215"/>
      <c r="G515" s="215"/>
      <c r="H515" s="294"/>
      <c r="J515" s="232"/>
      <c r="K515" s="232"/>
      <c r="L515" s="232"/>
    </row>
    <row r="516" spans="1:12" ht="13.5" thickBot="1" x14ac:dyDescent="0.25">
      <c r="B516" s="388"/>
      <c r="C516" s="226"/>
      <c r="D516" s="548"/>
      <c r="E516" s="547"/>
      <c r="F516" s="547"/>
      <c r="G516" s="226"/>
      <c r="H516" s="227"/>
      <c r="J516" s="232"/>
      <c r="K516" s="232"/>
      <c r="L516" s="232"/>
    </row>
    <row r="517" spans="1:12" ht="13.5" thickBot="1" x14ac:dyDescent="0.25">
      <c r="B517" s="228"/>
      <c r="C517" s="640" t="s">
        <v>324</v>
      </c>
      <c r="D517" s="641"/>
      <c r="E517" s="229"/>
      <c r="F517" s="229"/>
      <c r="G517" s="230"/>
      <c r="H517" s="231"/>
      <c r="J517" s="232"/>
      <c r="K517" s="232"/>
      <c r="L517" s="232"/>
    </row>
    <row r="518" spans="1:12" x14ac:dyDescent="0.2">
      <c r="B518" s="228"/>
      <c r="C518" s="235" t="s">
        <v>305</v>
      </c>
      <c r="D518" s="235"/>
      <c r="E518" s="229"/>
      <c r="F518" s="229"/>
      <c r="G518" s="230"/>
      <c r="H518" s="231"/>
      <c r="J518" s="232"/>
      <c r="K518" s="232"/>
      <c r="L518" s="232"/>
    </row>
    <row r="519" spans="1:12" ht="13.5" thickBot="1" x14ac:dyDescent="0.25">
      <c r="B519" s="256"/>
      <c r="C519" s="257" t="s">
        <v>325</v>
      </c>
      <c r="D519" s="257"/>
      <c r="E519" s="258"/>
      <c r="F519" s="258"/>
      <c r="G519" s="259"/>
      <c r="H519" s="260"/>
      <c r="J519" s="232"/>
      <c r="K519" s="232"/>
      <c r="L519" s="232"/>
    </row>
    <row r="520" spans="1:12" ht="13.5" thickBot="1" x14ac:dyDescent="0.25">
      <c r="B520" s="168" t="s">
        <v>102</v>
      </c>
      <c r="C520" s="261" t="s">
        <v>103</v>
      </c>
      <c r="D520" s="261" t="s">
        <v>72</v>
      </c>
      <c r="E520" s="171" t="s">
        <v>73</v>
      </c>
      <c r="F520" s="172" t="s">
        <v>74</v>
      </c>
      <c r="G520" s="239" t="s">
        <v>75</v>
      </c>
      <c r="H520" s="263" t="s">
        <v>76</v>
      </c>
      <c r="J520" s="232"/>
      <c r="K520" s="232"/>
      <c r="L520" s="232"/>
    </row>
    <row r="521" spans="1:12" x14ac:dyDescent="0.2">
      <c r="A521" s="165">
        <f>A509+1</f>
        <v>220</v>
      </c>
      <c r="B521" s="642"/>
      <c r="C521" s="313">
        <v>3111</v>
      </c>
      <c r="D521" s="314" t="s">
        <v>326</v>
      </c>
      <c r="E521" s="208">
        <v>0</v>
      </c>
      <c r="F521" s="515">
        <v>0</v>
      </c>
      <c r="G521" s="343">
        <v>0</v>
      </c>
      <c r="H521" s="209">
        <f t="shared" ref="H521:H523" si="101">IF(F521=0,0,G521/F521)</f>
        <v>0</v>
      </c>
      <c r="J521" s="232"/>
      <c r="K521" s="232"/>
      <c r="L521" s="232"/>
    </row>
    <row r="522" spans="1:12" ht="13.5" thickBot="1" x14ac:dyDescent="0.25">
      <c r="A522" s="165">
        <f>A521+1</f>
        <v>221</v>
      </c>
      <c r="B522" s="639"/>
      <c r="C522" s="541">
        <v>3111</v>
      </c>
      <c r="D522" s="643" t="s">
        <v>326</v>
      </c>
      <c r="E522" s="190">
        <v>0</v>
      </c>
      <c r="F522" s="626">
        <v>0</v>
      </c>
      <c r="G522" s="636">
        <v>0</v>
      </c>
      <c r="H522" s="644">
        <f t="shared" si="101"/>
        <v>0</v>
      </c>
      <c r="J522" s="232"/>
      <c r="K522" s="232"/>
      <c r="L522" s="232"/>
    </row>
    <row r="523" spans="1:12" ht="13.5" thickBot="1" x14ac:dyDescent="0.25">
      <c r="A523" s="165">
        <f>A522+1</f>
        <v>222</v>
      </c>
      <c r="B523" s="405"/>
      <c r="C523" s="406"/>
      <c r="D523" s="406" t="s">
        <v>167</v>
      </c>
      <c r="E523" s="284">
        <f>SUM(E521:E522)</f>
        <v>0</v>
      </c>
      <c r="F523" s="284">
        <f>SUM(F521:F522)</f>
        <v>0</v>
      </c>
      <c r="G523" s="284">
        <f>SUM(G521:G522)</f>
        <v>0</v>
      </c>
      <c r="H523" s="409">
        <f t="shared" si="101"/>
        <v>0</v>
      </c>
      <c r="J523" s="232"/>
      <c r="K523" s="232"/>
      <c r="L523" s="232"/>
    </row>
    <row r="524" spans="1:12" x14ac:dyDescent="0.2">
      <c r="B524" s="220"/>
      <c r="C524" s="220"/>
      <c r="D524" s="220"/>
      <c r="E524" s="219"/>
      <c r="F524" s="219"/>
      <c r="G524" s="220"/>
      <c r="H524" s="220"/>
      <c r="J524" s="232"/>
      <c r="K524" s="232"/>
      <c r="L524" s="232"/>
    </row>
    <row r="525" spans="1:12" ht="15" x14ac:dyDescent="0.25">
      <c r="B525" s="217" t="s">
        <v>327</v>
      </c>
      <c r="C525" s="218"/>
      <c r="D525" s="218"/>
      <c r="E525" s="219"/>
      <c r="F525" s="219"/>
      <c r="G525" s="220"/>
      <c r="H525" s="220"/>
      <c r="J525" s="232"/>
      <c r="K525" s="232"/>
      <c r="L525" s="232"/>
    </row>
    <row r="526" spans="1:12" ht="13.5" thickBot="1" x14ac:dyDescent="0.25">
      <c r="B526" s="372"/>
      <c r="C526" s="220"/>
      <c r="D526" s="220"/>
      <c r="E526" s="219"/>
      <c r="F526" s="219"/>
      <c r="G526" s="220"/>
      <c r="H526" s="220"/>
      <c r="J526" s="232"/>
      <c r="K526" s="232"/>
      <c r="L526" s="232"/>
    </row>
    <row r="527" spans="1:12" ht="13.5" thickBot="1" x14ac:dyDescent="0.25">
      <c r="B527" s="223"/>
      <c r="C527" s="224"/>
      <c r="D527" s="224"/>
      <c r="E527" s="225"/>
      <c r="F527" s="225"/>
      <c r="G527" s="226"/>
      <c r="H527" s="227"/>
      <c r="J527" s="232"/>
      <c r="K527" s="232"/>
      <c r="L527" s="232"/>
    </row>
    <row r="528" spans="1:12" ht="13.5" thickBot="1" x14ac:dyDescent="0.25">
      <c r="B528" s="228"/>
      <c r="C528" s="192" t="s">
        <v>328</v>
      </c>
      <c r="D528" s="319"/>
      <c r="E528" s="229"/>
      <c r="F528" s="229"/>
      <c r="G528" s="230"/>
      <c r="H528" s="231"/>
      <c r="J528" s="232"/>
      <c r="K528" s="232"/>
      <c r="L528" s="232"/>
    </row>
    <row r="529" spans="1:12" x14ac:dyDescent="0.2">
      <c r="B529" s="228"/>
      <c r="C529" s="235" t="s">
        <v>198</v>
      </c>
      <c r="D529" s="235"/>
      <c r="E529" s="229"/>
      <c r="F529" s="229"/>
      <c r="G529" s="230"/>
      <c r="H529" s="231"/>
      <c r="J529" s="232"/>
      <c r="K529" s="232"/>
      <c r="L529" s="232"/>
    </row>
    <row r="530" spans="1:12" ht="13.5" thickBot="1" x14ac:dyDescent="0.25">
      <c r="B530" s="256"/>
      <c r="C530" s="257" t="s">
        <v>310</v>
      </c>
      <c r="D530" s="257"/>
      <c r="E530" s="258"/>
      <c r="F530" s="258"/>
      <c r="G530" s="259"/>
      <c r="H530" s="260"/>
      <c r="J530" s="232"/>
      <c r="K530" s="232"/>
      <c r="L530" s="232"/>
    </row>
    <row r="531" spans="1:12" s="167" customFormat="1" ht="18.75" thickBot="1" x14ac:dyDescent="0.3">
      <c r="B531" s="168" t="s">
        <v>102</v>
      </c>
      <c r="C531" s="261" t="s">
        <v>103</v>
      </c>
      <c r="D531" s="261" t="s">
        <v>72</v>
      </c>
      <c r="E531" s="171" t="s">
        <v>73</v>
      </c>
      <c r="F531" s="172" t="s">
        <v>74</v>
      </c>
      <c r="G531" s="239" t="s">
        <v>75</v>
      </c>
      <c r="H531" s="263" t="s">
        <v>76</v>
      </c>
    </row>
    <row r="532" spans="1:12" ht="13.5" thickBot="1" x14ac:dyDescent="0.25">
      <c r="A532" s="165">
        <f>A523+1</f>
        <v>223</v>
      </c>
      <c r="B532" s="373"/>
      <c r="C532" s="374">
        <v>3539</v>
      </c>
      <c r="D532" s="619" t="s">
        <v>329</v>
      </c>
      <c r="E532" s="620">
        <v>1266</v>
      </c>
      <c r="F532" s="620">
        <v>1266</v>
      </c>
      <c r="G532" s="645">
        <v>251</v>
      </c>
      <c r="H532" s="184">
        <f t="shared" ref="H532:H533" si="102">IF(F532=0,0,G532/F532)</f>
        <v>0.19826224328593997</v>
      </c>
      <c r="J532" s="232"/>
      <c r="K532" s="232"/>
      <c r="L532" s="232"/>
    </row>
    <row r="533" spans="1:12" ht="13.5" thickBot="1" x14ac:dyDescent="0.25">
      <c r="A533" s="165">
        <f t="shared" ref="A533" si="103">A532+1</f>
        <v>224</v>
      </c>
      <c r="B533" s="317"/>
      <c r="C533" s="264"/>
      <c r="D533" s="646" t="s">
        <v>121</v>
      </c>
      <c r="E533" s="536">
        <f t="shared" ref="E533:G533" si="104">SUM(E532)</f>
        <v>1266</v>
      </c>
      <c r="F533" s="536">
        <f t="shared" si="104"/>
        <v>1266</v>
      </c>
      <c r="G533" s="178">
        <f t="shared" si="104"/>
        <v>251</v>
      </c>
      <c r="H533" s="499">
        <f t="shared" si="102"/>
        <v>0.19826224328593997</v>
      </c>
      <c r="J533" s="232"/>
      <c r="K533" s="232"/>
      <c r="L533" s="232"/>
    </row>
    <row r="534" spans="1:12" x14ac:dyDescent="0.2">
      <c r="B534" s="293"/>
      <c r="C534" s="293"/>
      <c r="D534" s="647"/>
      <c r="E534" s="215"/>
      <c r="F534" s="216"/>
      <c r="G534" s="293"/>
      <c r="H534" s="293"/>
      <c r="J534" s="232"/>
      <c r="K534" s="232"/>
      <c r="L534" s="232"/>
    </row>
    <row r="535" spans="1:12" ht="14.25" x14ac:dyDescent="0.2">
      <c r="B535" s="217" t="s">
        <v>330</v>
      </c>
      <c r="C535" s="222"/>
      <c r="D535" s="222"/>
      <c r="E535" s="219"/>
      <c r="F535" s="219"/>
      <c r="G535" s="220"/>
      <c r="H535" s="220"/>
      <c r="J535" s="232"/>
      <c r="K535" s="232"/>
      <c r="L535" s="232"/>
    </row>
    <row r="536" spans="1:12" ht="13.5" thickBot="1" x14ac:dyDescent="0.25">
      <c r="B536" s="372"/>
      <c r="C536" s="220"/>
      <c r="D536" s="220"/>
      <c r="E536" s="219"/>
      <c r="F536" s="219"/>
      <c r="G536" s="220"/>
      <c r="H536" s="220"/>
      <c r="J536" s="232"/>
      <c r="K536" s="232"/>
      <c r="L536" s="232"/>
    </row>
    <row r="537" spans="1:12" ht="13.5" thickBot="1" x14ac:dyDescent="0.25">
      <c r="B537" s="223"/>
      <c r="C537" s="224"/>
      <c r="D537" s="224"/>
      <c r="E537" s="225"/>
      <c r="F537" s="225"/>
      <c r="G537" s="226"/>
      <c r="H537" s="227"/>
      <c r="J537" s="232"/>
      <c r="K537" s="232"/>
      <c r="L537" s="232"/>
    </row>
    <row r="538" spans="1:12" ht="13.5" thickBot="1" x14ac:dyDescent="0.25">
      <c r="B538" s="228"/>
      <c r="C538" s="568" t="s">
        <v>160</v>
      </c>
      <c r="D538" s="568"/>
      <c r="E538" s="229"/>
      <c r="F538" s="229"/>
      <c r="G538" s="230"/>
      <c r="H538" s="231"/>
      <c r="J538" s="232"/>
      <c r="K538" s="232"/>
      <c r="L538" s="232"/>
    </row>
    <row r="539" spans="1:12" x14ac:dyDescent="0.2">
      <c r="B539" s="228"/>
      <c r="C539" s="235" t="s">
        <v>331</v>
      </c>
      <c r="D539" s="235"/>
      <c r="E539" s="229" t="s">
        <v>229</v>
      </c>
      <c r="F539" s="229"/>
      <c r="G539" s="230"/>
      <c r="H539" s="231"/>
      <c r="J539" s="232"/>
      <c r="K539" s="232"/>
      <c r="L539" s="232"/>
    </row>
    <row r="540" spans="1:12" ht="13.5" thickBot="1" x14ac:dyDescent="0.25">
      <c r="B540" s="256"/>
      <c r="C540" s="257"/>
      <c r="D540" s="257"/>
      <c r="E540" s="258"/>
      <c r="F540" s="258"/>
      <c r="G540" s="259"/>
      <c r="H540" s="260"/>
      <c r="J540" s="232"/>
      <c r="K540" s="232"/>
      <c r="L540" s="232"/>
    </row>
    <row r="541" spans="1:12" s="167" customFormat="1" ht="18.75" thickBot="1" x14ac:dyDescent="0.3">
      <c r="B541" s="168" t="s">
        <v>102</v>
      </c>
      <c r="C541" s="261" t="s">
        <v>103</v>
      </c>
      <c r="D541" s="261" t="s">
        <v>72</v>
      </c>
      <c r="E541" s="171" t="s">
        <v>73</v>
      </c>
      <c r="F541" s="172" t="s">
        <v>74</v>
      </c>
      <c r="G541" s="239" t="s">
        <v>75</v>
      </c>
      <c r="H541" s="174" t="s">
        <v>76</v>
      </c>
    </row>
    <row r="542" spans="1:12" ht="13.5" thickBot="1" x14ac:dyDescent="0.25">
      <c r="A542" s="165">
        <f>A533+1</f>
        <v>225</v>
      </c>
      <c r="B542" s="523">
        <v>2131</v>
      </c>
      <c r="C542" s="565">
        <v>3639</v>
      </c>
      <c r="D542" s="566" t="s">
        <v>332</v>
      </c>
      <c r="E542" s="194">
        <v>5000</v>
      </c>
      <c r="F542" s="194">
        <v>5000</v>
      </c>
      <c r="G542" s="648">
        <v>2066</v>
      </c>
      <c r="H542" s="184">
        <f t="shared" ref="H542:H543" si="105">IF(F542=0,0,G542/F542)</f>
        <v>0.41320000000000001</v>
      </c>
      <c r="J542" s="232"/>
      <c r="K542" s="232"/>
      <c r="L542" s="232"/>
    </row>
    <row r="543" spans="1:12" ht="13.5" thickBot="1" x14ac:dyDescent="0.25">
      <c r="A543" s="165">
        <f t="shared" ref="A543" si="106">A542+1</f>
        <v>226</v>
      </c>
      <c r="B543" s="317"/>
      <c r="C543" s="264"/>
      <c r="D543" s="646" t="s">
        <v>121</v>
      </c>
      <c r="E543" s="536">
        <f t="shared" ref="E543:G543" si="107">SUM(E542)</f>
        <v>5000</v>
      </c>
      <c r="F543" s="536">
        <f t="shared" si="107"/>
        <v>5000</v>
      </c>
      <c r="G543" s="178">
        <f t="shared" si="107"/>
        <v>2066</v>
      </c>
      <c r="H543" s="499">
        <f t="shared" si="105"/>
        <v>0.41320000000000001</v>
      </c>
      <c r="J543" s="232"/>
      <c r="K543" s="232"/>
      <c r="L543" s="232"/>
    </row>
    <row r="544" spans="1:12" x14ac:dyDescent="0.2">
      <c r="B544" s="220"/>
      <c r="C544" s="220"/>
      <c r="D544" s="220"/>
      <c r="E544" s="219"/>
      <c r="F544" s="219"/>
      <c r="G544" s="220"/>
      <c r="H544" s="220"/>
      <c r="J544" s="232"/>
      <c r="K544" s="232"/>
      <c r="L544" s="232"/>
    </row>
    <row r="545" spans="2:12" x14ac:dyDescent="0.2">
      <c r="B545" s="220"/>
      <c r="C545" s="220"/>
      <c r="D545" s="220"/>
      <c r="E545" s="219"/>
      <c r="F545" s="219"/>
      <c r="G545" s="220"/>
      <c r="H545" s="220"/>
      <c r="J545" s="232"/>
      <c r="K545" s="232"/>
      <c r="L545" s="232"/>
    </row>
    <row r="546" spans="2:12" x14ac:dyDescent="0.2">
      <c r="B546" s="220"/>
      <c r="C546" s="220"/>
      <c r="D546" s="220"/>
      <c r="E546" s="219"/>
      <c r="F546" s="219"/>
      <c r="G546" s="220"/>
      <c r="H546" s="220"/>
      <c r="J546" s="232"/>
      <c r="K546" s="232"/>
      <c r="L546" s="232"/>
    </row>
    <row r="547" spans="2:12" x14ac:dyDescent="0.2">
      <c r="B547" s="220"/>
      <c r="C547" s="220"/>
      <c r="D547" s="220"/>
      <c r="E547" s="219"/>
      <c r="F547" s="219"/>
      <c r="G547" s="220"/>
      <c r="H547" s="220"/>
      <c r="J547" s="232"/>
      <c r="K547" s="232"/>
      <c r="L547" s="232"/>
    </row>
    <row r="548" spans="2:12" x14ac:dyDescent="0.2">
      <c r="B548" s="220"/>
      <c r="C548" s="220"/>
      <c r="D548" s="220"/>
      <c r="E548" s="219"/>
      <c r="F548" s="219"/>
      <c r="G548" s="220"/>
      <c r="H548" s="220"/>
      <c r="J548" s="232"/>
      <c r="K548" s="232"/>
      <c r="L548" s="232"/>
    </row>
    <row r="549" spans="2:12" x14ac:dyDescent="0.2">
      <c r="B549" s="220"/>
      <c r="C549" s="220"/>
      <c r="D549" s="220"/>
      <c r="E549" s="219"/>
      <c r="F549" s="219"/>
      <c r="G549" s="220"/>
      <c r="H549" s="220"/>
      <c r="J549" s="232"/>
      <c r="K549" s="232"/>
      <c r="L549" s="232"/>
    </row>
    <row r="550" spans="2:12" x14ac:dyDescent="0.2">
      <c r="B550" s="293"/>
      <c r="C550" s="293"/>
      <c r="D550" s="293"/>
      <c r="E550" s="215"/>
      <c r="F550" s="216"/>
      <c r="G550" s="293"/>
      <c r="H550" s="293"/>
      <c r="J550" s="232"/>
      <c r="K550" s="232"/>
      <c r="L550" s="232"/>
    </row>
    <row r="551" spans="2:12" x14ac:dyDescent="0.2">
      <c r="B551" s="293"/>
      <c r="C551" s="293"/>
      <c r="D551" s="293"/>
      <c r="E551" s="215"/>
      <c r="F551" s="216"/>
      <c r="G551" s="293"/>
      <c r="H551" s="293"/>
      <c r="J551" s="232"/>
      <c r="K551" s="232"/>
      <c r="L551" s="232"/>
    </row>
    <row r="552" spans="2:12" x14ac:dyDescent="0.2">
      <c r="B552" s="220"/>
      <c r="C552" s="220"/>
      <c r="D552" s="220"/>
      <c r="E552" s="219"/>
      <c r="F552" s="219"/>
      <c r="G552" s="220"/>
      <c r="H552" s="220"/>
      <c r="J552" s="232"/>
      <c r="K552" s="232"/>
      <c r="L552" s="232"/>
    </row>
    <row r="553" spans="2:12" x14ac:dyDescent="0.2">
      <c r="B553" s="220"/>
      <c r="C553" s="220"/>
      <c r="D553" s="220"/>
      <c r="E553" s="219"/>
      <c r="F553" s="219"/>
      <c r="G553" s="220"/>
      <c r="H553" s="220"/>
      <c r="J553" s="232"/>
      <c r="K553" s="232"/>
      <c r="L553" s="232"/>
    </row>
    <row r="554" spans="2:12" x14ac:dyDescent="0.2">
      <c r="B554" s="220"/>
      <c r="C554" s="220"/>
      <c r="D554" s="220"/>
      <c r="E554" s="219"/>
      <c r="F554" s="219"/>
      <c r="G554" s="220"/>
      <c r="H554" s="220"/>
      <c r="J554" s="232"/>
      <c r="K554" s="232"/>
      <c r="L554" s="232"/>
    </row>
    <row r="555" spans="2:12" x14ac:dyDescent="0.2">
      <c r="B555" s="220"/>
      <c r="C555" s="220"/>
      <c r="D555" s="220"/>
      <c r="E555" s="219"/>
      <c r="F555" s="219"/>
      <c r="G555" s="220"/>
      <c r="H555" s="220"/>
      <c r="J555" s="232"/>
      <c r="K555" s="232"/>
      <c r="L555" s="232"/>
    </row>
    <row r="556" spans="2:12" x14ac:dyDescent="0.2">
      <c r="B556" s="220"/>
      <c r="C556" s="220"/>
      <c r="D556" s="220"/>
      <c r="E556" s="219"/>
      <c r="F556" s="219"/>
      <c r="G556" s="220"/>
      <c r="H556" s="220"/>
      <c r="J556" s="232"/>
      <c r="K556" s="232"/>
      <c r="L556" s="232"/>
    </row>
    <row r="557" spans="2:12" x14ac:dyDescent="0.2">
      <c r="B557" s="220"/>
      <c r="C557" s="220"/>
      <c r="D557" s="220"/>
      <c r="E557" s="219"/>
      <c r="F557" s="219"/>
      <c r="G557" s="220"/>
      <c r="H557" s="220"/>
      <c r="J557" s="232"/>
      <c r="K557" s="232"/>
      <c r="L557" s="232"/>
    </row>
    <row r="558" spans="2:12" x14ac:dyDescent="0.2">
      <c r="B558" s="220"/>
      <c r="C558" s="220"/>
      <c r="D558" s="220"/>
      <c r="E558" s="219"/>
      <c r="F558" s="219"/>
      <c r="G558" s="220"/>
      <c r="H558" s="220"/>
      <c r="J558" s="232"/>
      <c r="K558" s="232"/>
      <c r="L558" s="232"/>
    </row>
    <row r="559" spans="2:12" x14ac:dyDescent="0.2">
      <c r="B559" s="220"/>
      <c r="C559" s="220"/>
      <c r="D559" s="220"/>
      <c r="E559" s="219"/>
      <c r="F559" s="219"/>
      <c r="G559" s="220"/>
      <c r="H559" s="220"/>
      <c r="J559" s="232"/>
      <c r="K559" s="232"/>
      <c r="L559" s="232"/>
    </row>
    <row r="560" spans="2:12" x14ac:dyDescent="0.2">
      <c r="B560" s="220"/>
      <c r="C560" s="220"/>
      <c r="D560" s="220"/>
      <c r="E560" s="219"/>
      <c r="F560" s="219"/>
      <c r="G560" s="220"/>
      <c r="H560" s="220"/>
      <c r="J560" s="232"/>
      <c r="K560" s="232"/>
      <c r="L560" s="232"/>
    </row>
    <row r="561" spans="2:12" x14ac:dyDescent="0.2">
      <c r="B561" s="220"/>
      <c r="C561" s="220"/>
      <c r="D561" s="220"/>
      <c r="E561" s="219"/>
      <c r="F561" s="219"/>
      <c r="G561" s="220"/>
      <c r="H561" s="220"/>
      <c r="J561" s="232"/>
      <c r="K561" s="232"/>
      <c r="L561" s="232"/>
    </row>
    <row r="562" spans="2:12" x14ac:dyDescent="0.2">
      <c r="B562" s="220"/>
      <c r="C562" s="220"/>
      <c r="D562" s="220"/>
      <c r="E562" s="219"/>
      <c r="F562" s="219"/>
      <c r="G562" s="220"/>
      <c r="H562" s="220"/>
      <c r="J562" s="232"/>
      <c r="K562" s="232"/>
      <c r="L562" s="232"/>
    </row>
    <row r="563" spans="2:12" x14ac:dyDescent="0.2">
      <c r="B563" s="220"/>
      <c r="C563" s="220"/>
      <c r="D563" s="220"/>
      <c r="E563" s="219"/>
      <c r="F563" s="219"/>
      <c r="G563" s="220"/>
      <c r="H563" s="220"/>
      <c r="J563" s="232"/>
      <c r="K563" s="232"/>
      <c r="L563" s="232"/>
    </row>
    <row r="564" spans="2:12" x14ac:dyDescent="0.2">
      <c r="B564" s="220"/>
      <c r="C564" s="220"/>
      <c r="D564" s="220"/>
      <c r="E564" s="219"/>
      <c r="F564" s="219"/>
      <c r="G564" s="220"/>
      <c r="H564" s="220"/>
      <c r="J564" s="232"/>
      <c r="K564" s="232"/>
      <c r="L564" s="232"/>
    </row>
    <row r="565" spans="2:12" x14ac:dyDescent="0.2">
      <c r="B565" s="220"/>
      <c r="C565" s="220"/>
      <c r="D565" s="220"/>
      <c r="E565" s="219"/>
      <c r="F565" s="219"/>
      <c r="G565" s="220"/>
      <c r="H565" s="220"/>
      <c r="J565" s="232"/>
      <c r="K565" s="232"/>
      <c r="L565" s="232"/>
    </row>
    <row r="566" spans="2:12" x14ac:dyDescent="0.2">
      <c r="B566" s="220"/>
      <c r="C566" s="220"/>
      <c r="D566" s="220"/>
      <c r="E566" s="219"/>
      <c r="F566" s="219"/>
      <c r="G566" s="220"/>
      <c r="H566" s="220"/>
      <c r="J566" s="232"/>
      <c r="K566" s="232"/>
      <c r="L566" s="232"/>
    </row>
    <row r="567" spans="2:12" x14ac:dyDescent="0.2">
      <c r="B567" s="220"/>
      <c r="C567" s="220"/>
      <c r="D567" s="220"/>
      <c r="E567" s="219"/>
      <c r="F567" s="219"/>
      <c r="G567" s="220"/>
      <c r="H567" s="220"/>
      <c r="J567" s="232"/>
      <c r="K567" s="232"/>
      <c r="L567" s="232"/>
    </row>
    <row r="568" spans="2:12" x14ac:dyDescent="0.2">
      <c r="B568" s="220"/>
      <c r="C568" s="220"/>
      <c r="D568" s="220"/>
      <c r="E568" s="219"/>
      <c r="F568" s="219"/>
      <c r="G568" s="220"/>
      <c r="H568" s="220"/>
      <c r="J568" s="232"/>
      <c r="K568" s="232"/>
      <c r="L568" s="232"/>
    </row>
    <row r="569" spans="2:12" x14ac:dyDescent="0.2">
      <c r="B569" s="220"/>
      <c r="C569" s="220"/>
      <c r="D569" s="220"/>
      <c r="E569" s="219"/>
      <c r="F569" s="219"/>
      <c r="G569" s="220"/>
      <c r="H569" s="220"/>
      <c r="J569" s="232"/>
      <c r="K569" s="232"/>
      <c r="L569" s="232"/>
    </row>
    <row r="570" spans="2:12" x14ac:dyDescent="0.2">
      <c r="B570" s="220"/>
      <c r="C570" s="220"/>
      <c r="D570" s="220"/>
      <c r="E570" s="219"/>
      <c r="F570" s="219"/>
      <c r="G570" s="220"/>
      <c r="H570" s="220"/>
      <c r="J570" s="232"/>
      <c r="K570" s="232"/>
      <c r="L570" s="232"/>
    </row>
    <row r="571" spans="2:12" x14ac:dyDescent="0.2">
      <c r="B571" s="220"/>
      <c r="C571" s="220"/>
      <c r="D571" s="220"/>
      <c r="E571" s="219"/>
      <c r="F571" s="219"/>
      <c r="G571" s="220"/>
      <c r="H571" s="220"/>
      <c r="J571" s="232"/>
      <c r="K571" s="232"/>
      <c r="L571" s="232"/>
    </row>
    <row r="572" spans="2:12" x14ac:dyDescent="0.2">
      <c r="B572" s="220"/>
      <c r="C572" s="220"/>
      <c r="D572" s="220"/>
      <c r="E572" s="219"/>
      <c r="F572" s="219"/>
      <c r="G572" s="220"/>
      <c r="H572" s="220"/>
      <c r="J572" s="232"/>
      <c r="K572" s="232"/>
      <c r="L572" s="232"/>
    </row>
    <row r="573" spans="2:12" x14ac:dyDescent="0.2">
      <c r="B573" s="220"/>
      <c r="C573" s="220"/>
      <c r="D573" s="220"/>
      <c r="E573" s="219"/>
      <c r="F573" s="219"/>
      <c r="G573" s="220"/>
      <c r="H573" s="220"/>
      <c r="J573" s="232"/>
      <c r="K573" s="232"/>
      <c r="L573" s="232"/>
    </row>
    <row r="574" spans="2:12" x14ac:dyDescent="0.2">
      <c r="B574" s="220"/>
      <c r="C574" s="220"/>
      <c r="D574" s="220"/>
      <c r="E574" s="219"/>
      <c r="F574" s="219"/>
      <c r="G574" s="220"/>
      <c r="H574" s="220"/>
      <c r="J574" s="232"/>
      <c r="K574" s="232"/>
      <c r="L574" s="232"/>
    </row>
    <row r="575" spans="2:12" x14ac:dyDescent="0.2">
      <c r="B575" s="220"/>
      <c r="C575" s="220"/>
      <c r="D575" s="220"/>
      <c r="E575" s="219"/>
      <c r="F575" s="219"/>
      <c r="G575" s="220"/>
      <c r="H575" s="220"/>
      <c r="J575" s="232"/>
      <c r="K575" s="232"/>
      <c r="L575" s="232"/>
    </row>
    <row r="576" spans="2:12" x14ac:dyDescent="0.2">
      <c r="B576" s="220"/>
      <c r="C576" s="220"/>
      <c r="D576" s="220"/>
      <c r="E576" s="219"/>
      <c r="F576" s="219"/>
      <c r="G576" s="220"/>
      <c r="H576" s="220"/>
      <c r="J576" s="232"/>
      <c r="K576" s="232"/>
      <c r="L576" s="232"/>
    </row>
    <row r="577" spans="2:12" x14ac:dyDescent="0.2">
      <c r="B577" s="220"/>
      <c r="C577" s="220"/>
      <c r="D577" s="220"/>
      <c r="E577" s="219"/>
      <c r="F577" s="219"/>
      <c r="G577" s="220"/>
      <c r="H577" s="220"/>
      <c r="J577" s="232"/>
      <c r="K577" s="232"/>
      <c r="L577" s="232"/>
    </row>
    <row r="578" spans="2:12" x14ac:dyDescent="0.2">
      <c r="B578" s="220"/>
      <c r="C578" s="220"/>
      <c r="D578" s="220"/>
      <c r="E578" s="219"/>
      <c r="F578" s="219"/>
      <c r="G578" s="220"/>
      <c r="H578" s="220"/>
      <c r="J578" s="232"/>
      <c r="K578" s="232"/>
      <c r="L578" s="232"/>
    </row>
    <row r="579" spans="2:12" x14ac:dyDescent="0.2">
      <c r="B579" s="220"/>
      <c r="C579" s="220"/>
      <c r="D579" s="220"/>
      <c r="E579" s="219"/>
      <c r="F579" s="219"/>
      <c r="G579" s="220"/>
      <c r="H579" s="220"/>
      <c r="J579" s="232"/>
      <c r="K579" s="232"/>
      <c r="L579" s="232"/>
    </row>
    <row r="580" spans="2:12" x14ac:dyDescent="0.2">
      <c r="B580" s="220"/>
      <c r="C580" s="220"/>
      <c r="D580" s="220"/>
      <c r="E580" s="219"/>
      <c r="F580" s="219"/>
      <c r="G580" s="220"/>
      <c r="H580" s="220"/>
      <c r="J580" s="232"/>
      <c r="K580" s="232"/>
      <c r="L580" s="232"/>
    </row>
    <row r="581" spans="2:12" x14ac:dyDescent="0.2">
      <c r="B581" s="220"/>
      <c r="C581" s="220"/>
      <c r="D581" s="220"/>
      <c r="E581" s="219"/>
      <c r="F581" s="219"/>
      <c r="G581" s="220"/>
      <c r="H581" s="220"/>
      <c r="J581" s="232"/>
      <c r="K581" s="232"/>
      <c r="L581" s="232"/>
    </row>
    <row r="582" spans="2:12" x14ac:dyDescent="0.2">
      <c r="B582" s="220"/>
      <c r="C582" s="220"/>
      <c r="D582" s="220"/>
      <c r="E582" s="219"/>
      <c r="F582" s="219"/>
      <c r="G582" s="220"/>
      <c r="H582" s="220"/>
      <c r="J582" s="232"/>
      <c r="K582" s="232"/>
      <c r="L582" s="232"/>
    </row>
    <row r="583" spans="2:12" x14ac:dyDescent="0.2">
      <c r="B583" s="220"/>
      <c r="C583" s="220"/>
      <c r="D583" s="220"/>
      <c r="E583" s="219"/>
      <c r="F583" s="219"/>
      <c r="G583" s="220"/>
      <c r="H583" s="220"/>
      <c r="J583" s="232"/>
      <c r="K583" s="232"/>
      <c r="L583" s="232"/>
    </row>
    <row r="584" spans="2:12" x14ac:dyDescent="0.2">
      <c r="B584" s="220"/>
      <c r="C584" s="220"/>
      <c r="D584" s="220"/>
      <c r="E584" s="219"/>
      <c r="F584" s="219"/>
      <c r="G584" s="220"/>
      <c r="H584" s="220"/>
      <c r="J584" s="232"/>
      <c r="K584" s="232"/>
      <c r="L584" s="232"/>
    </row>
    <row r="585" spans="2:12" x14ac:dyDescent="0.2">
      <c r="B585" s="220"/>
      <c r="C585" s="220"/>
      <c r="D585" s="220"/>
      <c r="E585" s="219"/>
      <c r="F585" s="219"/>
      <c r="G585" s="220"/>
      <c r="H585" s="220"/>
      <c r="J585" s="232"/>
      <c r="K585" s="232"/>
      <c r="L585" s="232"/>
    </row>
    <row r="586" spans="2:12" x14ac:dyDescent="0.2">
      <c r="B586" s="220"/>
      <c r="C586" s="220"/>
      <c r="D586" s="220"/>
      <c r="E586" s="219"/>
      <c r="F586" s="219"/>
      <c r="G586" s="220"/>
      <c r="H586" s="220"/>
      <c r="J586" s="232"/>
      <c r="K586" s="232"/>
      <c r="L586" s="232"/>
    </row>
    <row r="587" spans="2:12" x14ac:dyDescent="0.2">
      <c r="B587" s="220"/>
      <c r="C587" s="220"/>
      <c r="D587" s="220"/>
      <c r="E587" s="219"/>
      <c r="F587" s="219"/>
      <c r="G587" s="220"/>
      <c r="H587" s="220"/>
      <c r="J587" s="232"/>
      <c r="K587" s="232"/>
      <c r="L587" s="232"/>
    </row>
    <row r="588" spans="2:12" x14ac:dyDescent="0.2">
      <c r="B588" s="220"/>
      <c r="C588" s="220"/>
      <c r="D588" s="220"/>
      <c r="E588" s="219"/>
      <c r="F588" s="219"/>
      <c r="G588" s="220"/>
      <c r="H588" s="220"/>
      <c r="J588" s="232"/>
      <c r="K588" s="232"/>
      <c r="L588" s="232"/>
    </row>
    <row r="589" spans="2:12" x14ac:dyDescent="0.2">
      <c r="B589" s="220"/>
      <c r="C589" s="220"/>
      <c r="D589" s="220"/>
      <c r="E589" s="219"/>
      <c r="F589" s="219"/>
      <c r="G589" s="220"/>
      <c r="H589" s="220"/>
      <c r="J589" s="232"/>
      <c r="K589" s="232"/>
      <c r="L589" s="232"/>
    </row>
    <row r="590" spans="2:12" x14ac:dyDescent="0.2">
      <c r="B590" s="220"/>
      <c r="C590" s="220"/>
      <c r="D590" s="220"/>
      <c r="E590" s="219"/>
      <c r="F590" s="219"/>
      <c r="G590" s="220"/>
      <c r="H590" s="220"/>
      <c r="J590" s="232"/>
      <c r="K590" s="232"/>
      <c r="L590" s="232"/>
    </row>
    <row r="591" spans="2:12" x14ac:dyDescent="0.2">
      <c r="B591" s="220"/>
      <c r="C591" s="220"/>
      <c r="D591" s="220"/>
      <c r="E591" s="219"/>
      <c r="F591" s="219"/>
      <c r="G591" s="220"/>
      <c r="H591" s="220"/>
      <c r="J591" s="232"/>
      <c r="K591" s="232"/>
      <c r="L591" s="232"/>
    </row>
    <row r="592" spans="2:12" x14ac:dyDescent="0.2">
      <c r="B592" s="220"/>
      <c r="C592" s="220"/>
      <c r="D592" s="220"/>
      <c r="E592" s="219"/>
      <c r="F592" s="219"/>
      <c r="G592" s="220"/>
      <c r="H592" s="220"/>
      <c r="J592" s="232"/>
      <c r="K592" s="232"/>
      <c r="L592" s="232"/>
    </row>
    <row r="593" spans="2:12" x14ac:dyDescent="0.2">
      <c r="B593" s="220"/>
      <c r="C593" s="220"/>
      <c r="D593" s="220"/>
      <c r="E593" s="219"/>
      <c r="F593" s="219"/>
      <c r="G593" s="220"/>
      <c r="H593" s="220"/>
      <c r="J593" s="232"/>
      <c r="K593" s="232"/>
      <c r="L593" s="232"/>
    </row>
    <row r="594" spans="2:12" x14ac:dyDescent="0.2">
      <c r="B594" s="220"/>
      <c r="C594" s="220"/>
      <c r="D594" s="220"/>
      <c r="E594" s="219"/>
      <c r="F594" s="219"/>
      <c r="G594" s="220"/>
      <c r="H594" s="220"/>
      <c r="J594" s="232"/>
      <c r="K594" s="232"/>
      <c r="L594" s="232"/>
    </row>
    <row r="595" spans="2:12" x14ac:dyDescent="0.2">
      <c r="B595" s="220"/>
      <c r="C595" s="220"/>
      <c r="D595" s="220"/>
      <c r="E595" s="219"/>
      <c r="F595" s="219"/>
      <c r="G595" s="220"/>
      <c r="H595" s="220"/>
      <c r="J595" s="232"/>
      <c r="K595" s="232"/>
      <c r="L595" s="232"/>
    </row>
    <row r="596" spans="2:12" x14ac:dyDescent="0.2">
      <c r="B596" s="220"/>
      <c r="C596" s="220"/>
      <c r="D596" s="220"/>
      <c r="E596" s="219"/>
      <c r="F596" s="219"/>
      <c r="G596" s="220"/>
      <c r="H596" s="220"/>
      <c r="J596" s="232"/>
      <c r="K596" s="232"/>
      <c r="L596" s="232"/>
    </row>
    <row r="597" spans="2:12" x14ac:dyDescent="0.2">
      <c r="B597" s="220"/>
      <c r="C597" s="220"/>
      <c r="D597" s="220"/>
      <c r="E597" s="219"/>
      <c r="F597" s="219"/>
      <c r="G597" s="220"/>
      <c r="H597" s="220"/>
      <c r="J597" s="232"/>
      <c r="K597" s="232"/>
      <c r="L597" s="232"/>
    </row>
    <row r="598" spans="2:12" x14ac:dyDescent="0.2">
      <c r="B598" s="220"/>
      <c r="C598" s="220"/>
      <c r="D598" s="220"/>
      <c r="E598" s="219"/>
      <c r="F598" s="219"/>
      <c r="G598" s="220"/>
      <c r="H598" s="220"/>
      <c r="J598" s="232"/>
      <c r="K598" s="232"/>
      <c r="L598" s="232"/>
    </row>
    <row r="599" spans="2:12" x14ac:dyDescent="0.2">
      <c r="B599" s="220"/>
      <c r="C599" s="220"/>
      <c r="D599" s="220"/>
      <c r="E599" s="219"/>
      <c r="F599" s="219"/>
      <c r="G599" s="220"/>
      <c r="H599" s="220"/>
      <c r="J599" s="232"/>
      <c r="K599" s="232"/>
      <c r="L599" s="232"/>
    </row>
    <row r="600" spans="2:12" x14ac:dyDescent="0.2">
      <c r="B600" s="220"/>
      <c r="C600" s="220"/>
      <c r="D600" s="220"/>
      <c r="E600" s="219"/>
      <c r="F600" s="219"/>
      <c r="G600" s="220"/>
      <c r="H600" s="220"/>
      <c r="J600" s="232"/>
      <c r="K600" s="232"/>
      <c r="L600" s="232"/>
    </row>
    <row r="601" spans="2:12" x14ac:dyDescent="0.2">
      <c r="B601" s="220"/>
      <c r="C601" s="220"/>
      <c r="D601" s="220"/>
      <c r="E601" s="219"/>
      <c r="F601" s="219"/>
      <c r="G601" s="220"/>
      <c r="H601" s="220"/>
      <c r="J601" s="232"/>
      <c r="K601" s="232"/>
      <c r="L601" s="232"/>
    </row>
    <row r="602" spans="2:12" x14ac:dyDescent="0.2">
      <c r="B602" s="220"/>
      <c r="C602" s="220"/>
      <c r="D602" s="220"/>
      <c r="E602" s="219"/>
      <c r="F602" s="219"/>
      <c r="G602" s="220"/>
      <c r="H602" s="220"/>
      <c r="J602" s="232"/>
      <c r="K602" s="232"/>
      <c r="L602" s="232"/>
    </row>
    <row r="603" spans="2:12" x14ac:dyDescent="0.2">
      <c r="B603" s="220"/>
      <c r="C603" s="220"/>
      <c r="D603" s="220"/>
      <c r="E603" s="219"/>
      <c r="F603" s="219"/>
      <c r="G603" s="220"/>
      <c r="H603" s="220"/>
      <c r="J603" s="232"/>
      <c r="K603" s="232"/>
      <c r="L603" s="232"/>
    </row>
    <row r="604" spans="2:12" x14ac:dyDescent="0.2">
      <c r="B604" s="220"/>
      <c r="C604" s="220"/>
      <c r="D604" s="220"/>
      <c r="E604" s="219"/>
      <c r="F604" s="219"/>
      <c r="G604" s="220"/>
      <c r="H604" s="220"/>
      <c r="J604" s="232"/>
      <c r="K604" s="232"/>
      <c r="L604" s="232"/>
    </row>
    <row r="605" spans="2:12" x14ac:dyDescent="0.2">
      <c r="B605" s="220"/>
      <c r="C605" s="220"/>
      <c r="D605" s="220"/>
      <c r="E605" s="219"/>
      <c r="F605" s="219"/>
      <c r="G605" s="220"/>
      <c r="H605" s="220"/>
      <c r="J605" s="232"/>
      <c r="K605" s="232"/>
      <c r="L605" s="232"/>
    </row>
    <row r="606" spans="2:12" x14ac:dyDescent="0.2">
      <c r="B606" s="220"/>
      <c r="C606" s="220"/>
      <c r="D606" s="220"/>
      <c r="E606" s="219"/>
      <c r="F606" s="219"/>
      <c r="G606" s="220"/>
      <c r="H606" s="220"/>
      <c r="J606" s="232"/>
      <c r="K606" s="232"/>
      <c r="L606" s="232"/>
    </row>
    <row r="607" spans="2:12" x14ac:dyDescent="0.2">
      <c r="B607" s="220"/>
      <c r="C607" s="220"/>
      <c r="D607" s="220"/>
      <c r="E607" s="219"/>
      <c r="F607" s="219"/>
      <c r="G607" s="220"/>
      <c r="H607" s="220"/>
      <c r="J607" s="232"/>
      <c r="K607" s="232"/>
      <c r="L607" s="232"/>
    </row>
    <row r="608" spans="2:12" x14ac:dyDescent="0.2">
      <c r="B608" s="220"/>
      <c r="C608" s="220"/>
      <c r="D608" s="220"/>
      <c r="E608" s="219"/>
      <c r="F608" s="219"/>
      <c r="G608" s="220"/>
      <c r="H608" s="220"/>
      <c r="J608" s="232"/>
      <c r="K608" s="232"/>
      <c r="L608" s="232"/>
    </row>
    <row r="609" spans="2:12" x14ac:dyDescent="0.2">
      <c r="B609" s="220"/>
      <c r="C609" s="220"/>
      <c r="D609" s="220"/>
      <c r="E609" s="219"/>
      <c r="F609" s="219"/>
      <c r="G609" s="220"/>
      <c r="H609" s="220"/>
      <c r="J609" s="232"/>
      <c r="K609" s="232"/>
      <c r="L609" s="232"/>
    </row>
    <row r="610" spans="2:12" x14ac:dyDescent="0.2">
      <c r="B610" s="220"/>
      <c r="C610" s="220"/>
      <c r="D610" s="220"/>
      <c r="E610" s="219"/>
      <c r="F610" s="219"/>
      <c r="G610" s="220"/>
      <c r="H610" s="220"/>
      <c r="J610" s="232"/>
      <c r="K610" s="232"/>
      <c r="L610" s="232"/>
    </row>
    <row r="611" spans="2:12" x14ac:dyDescent="0.2">
      <c r="B611" s="220"/>
      <c r="C611" s="220"/>
      <c r="D611" s="220"/>
      <c r="E611" s="219"/>
      <c r="F611" s="219"/>
      <c r="G611" s="220"/>
      <c r="H611" s="220"/>
      <c r="J611" s="232"/>
      <c r="K611" s="232"/>
      <c r="L611" s="232"/>
    </row>
    <row r="612" spans="2:12" x14ac:dyDescent="0.2">
      <c r="B612" s="220"/>
      <c r="C612" s="220"/>
      <c r="D612" s="220"/>
      <c r="E612" s="219"/>
      <c r="F612" s="219"/>
      <c r="G612" s="220"/>
      <c r="H612" s="220"/>
      <c r="J612" s="232"/>
      <c r="K612" s="232"/>
      <c r="L612" s="232"/>
    </row>
    <row r="613" spans="2:12" x14ac:dyDescent="0.2">
      <c r="B613" s="220"/>
      <c r="C613" s="220"/>
      <c r="D613" s="220"/>
      <c r="E613" s="219"/>
      <c r="F613" s="219"/>
      <c r="G613" s="220"/>
      <c r="H613" s="220"/>
      <c r="J613" s="232"/>
      <c r="K613" s="232"/>
      <c r="L613" s="232"/>
    </row>
    <row r="614" spans="2:12" x14ac:dyDescent="0.2">
      <c r="B614" s="220"/>
      <c r="C614" s="220"/>
      <c r="D614" s="220"/>
      <c r="E614" s="219"/>
      <c r="F614" s="219"/>
      <c r="G614" s="220"/>
      <c r="H614" s="220"/>
      <c r="J614" s="232"/>
      <c r="K614" s="232"/>
      <c r="L614" s="232"/>
    </row>
    <row r="615" spans="2:12" x14ac:dyDescent="0.2">
      <c r="B615" s="220"/>
      <c r="C615" s="220"/>
      <c r="D615" s="220"/>
      <c r="E615" s="219"/>
      <c r="F615" s="219"/>
      <c r="G615" s="220"/>
      <c r="H615" s="220"/>
      <c r="J615" s="232"/>
      <c r="K615" s="232"/>
      <c r="L615" s="232"/>
    </row>
    <row r="616" spans="2:12" x14ac:dyDescent="0.2">
      <c r="B616" s="220"/>
      <c r="C616" s="220"/>
      <c r="D616" s="220"/>
      <c r="E616" s="219"/>
      <c r="F616" s="219"/>
      <c r="G616" s="220"/>
      <c r="H616" s="220"/>
      <c r="J616" s="232"/>
      <c r="K616" s="232"/>
      <c r="L616" s="232"/>
    </row>
    <row r="617" spans="2:12" x14ac:dyDescent="0.2">
      <c r="B617" s="220"/>
      <c r="C617" s="220"/>
      <c r="D617" s="220"/>
      <c r="E617" s="219"/>
      <c r="F617" s="219"/>
      <c r="G617" s="220"/>
      <c r="H617" s="220"/>
      <c r="J617" s="232"/>
      <c r="K617" s="232"/>
      <c r="L617" s="232"/>
    </row>
    <row r="618" spans="2:12" x14ac:dyDescent="0.2">
      <c r="B618" s="220"/>
      <c r="C618" s="220"/>
      <c r="D618" s="220"/>
      <c r="E618" s="219"/>
      <c r="F618" s="219"/>
      <c r="G618" s="220"/>
      <c r="H618" s="220"/>
      <c r="J618" s="232"/>
      <c r="K618" s="232"/>
      <c r="L618" s="232"/>
    </row>
    <row r="619" spans="2:12" x14ac:dyDescent="0.2">
      <c r="B619" s="220"/>
      <c r="C619" s="220"/>
      <c r="D619" s="220"/>
      <c r="E619" s="219"/>
      <c r="F619" s="219"/>
      <c r="G619" s="220"/>
      <c r="H619" s="220"/>
      <c r="J619" s="232"/>
      <c r="K619" s="232"/>
      <c r="L619" s="232"/>
    </row>
    <row r="620" spans="2:12" x14ac:dyDescent="0.2">
      <c r="B620" s="220"/>
      <c r="C620" s="220"/>
      <c r="D620" s="220"/>
      <c r="E620" s="219"/>
      <c r="F620" s="219"/>
      <c r="G620" s="220"/>
      <c r="H620" s="220"/>
      <c r="J620" s="232"/>
      <c r="K620" s="232"/>
      <c r="L620" s="232"/>
    </row>
    <row r="621" spans="2:12" x14ac:dyDescent="0.2">
      <c r="B621" s="220"/>
      <c r="C621" s="220"/>
      <c r="D621" s="220"/>
      <c r="E621" s="219"/>
      <c r="F621" s="219"/>
      <c r="G621" s="220"/>
      <c r="H621" s="220"/>
      <c r="J621" s="232"/>
      <c r="K621" s="232"/>
      <c r="L621" s="232"/>
    </row>
    <row r="622" spans="2:12" x14ac:dyDescent="0.2">
      <c r="B622" s="220"/>
      <c r="C622" s="220"/>
      <c r="D622" s="220"/>
      <c r="E622" s="219"/>
      <c r="F622" s="219"/>
      <c r="G622" s="220"/>
      <c r="H622" s="220"/>
      <c r="J622" s="232"/>
      <c r="K622" s="232"/>
      <c r="L622" s="232"/>
    </row>
    <row r="623" spans="2:12" x14ac:dyDescent="0.2">
      <c r="B623" s="220"/>
      <c r="C623" s="220"/>
      <c r="D623" s="220"/>
      <c r="E623" s="219"/>
      <c r="F623" s="219"/>
      <c r="G623" s="220"/>
      <c r="H623" s="220"/>
      <c r="J623" s="232"/>
      <c r="K623" s="232"/>
      <c r="L623" s="232"/>
    </row>
    <row r="624" spans="2:12" x14ac:dyDescent="0.2">
      <c r="B624" s="220"/>
      <c r="C624" s="220"/>
      <c r="D624" s="220"/>
      <c r="E624" s="219"/>
      <c r="F624" s="219"/>
      <c r="G624" s="220"/>
      <c r="H624" s="220"/>
      <c r="J624" s="232"/>
      <c r="K624" s="232"/>
      <c r="L624" s="232"/>
    </row>
    <row r="625" spans="2:12" x14ac:dyDescent="0.2">
      <c r="B625" s="220"/>
      <c r="C625" s="220"/>
      <c r="D625" s="220"/>
      <c r="E625" s="219"/>
      <c r="F625" s="219"/>
      <c r="G625" s="220"/>
      <c r="H625" s="220"/>
      <c r="J625" s="232"/>
      <c r="K625" s="232"/>
      <c r="L625" s="232"/>
    </row>
    <row r="626" spans="2:12" x14ac:dyDescent="0.2">
      <c r="B626" s="220"/>
      <c r="C626" s="220"/>
      <c r="D626" s="220"/>
      <c r="E626" s="219"/>
      <c r="F626" s="219"/>
      <c r="G626" s="220"/>
      <c r="H626" s="220"/>
      <c r="J626" s="232"/>
      <c r="K626" s="232"/>
      <c r="L626" s="232"/>
    </row>
    <row r="627" spans="2:12" x14ac:dyDescent="0.2">
      <c r="B627" s="220"/>
      <c r="C627" s="220"/>
      <c r="D627" s="220"/>
      <c r="E627" s="219"/>
      <c r="F627" s="219"/>
      <c r="G627" s="220"/>
      <c r="H627" s="220"/>
      <c r="J627" s="232"/>
      <c r="K627" s="232"/>
      <c r="L627" s="232"/>
    </row>
    <row r="628" spans="2:12" x14ac:dyDescent="0.2">
      <c r="B628" s="220"/>
      <c r="C628" s="220"/>
      <c r="D628" s="220"/>
      <c r="E628" s="219"/>
      <c r="F628" s="219"/>
      <c r="G628" s="220"/>
      <c r="H628" s="220"/>
      <c r="J628" s="232"/>
      <c r="K628" s="232"/>
      <c r="L628" s="232"/>
    </row>
    <row r="629" spans="2:12" x14ac:dyDescent="0.2">
      <c r="B629" s="220"/>
      <c r="C629" s="220"/>
      <c r="D629" s="220"/>
      <c r="E629" s="219"/>
      <c r="F629" s="219"/>
      <c r="G629" s="220"/>
      <c r="H629" s="220"/>
      <c r="J629" s="232"/>
      <c r="K629" s="232"/>
      <c r="L629" s="232"/>
    </row>
    <row r="630" spans="2:12" x14ac:dyDescent="0.2">
      <c r="B630" s="220"/>
      <c r="C630" s="220"/>
      <c r="D630" s="220"/>
      <c r="E630" s="219"/>
      <c r="F630" s="219"/>
      <c r="G630" s="220"/>
      <c r="H630" s="220"/>
      <c r="J630" s="232"/>
      <c r="K630" s="232"/>
      <c r="L630" s="232"/>
    </row>
    <row r="631" spans="2:12" x14ac:dyDescent="0.2">
      <c r="B631" s="220"/>
      <c r="C631" s="220"/>
      <c r="D631" s="220"/>
      <c r="E631" s="219"/>
      <c r="F631" s="219"/>
      <c r="G631" s="220"/>
      <c r="H631" s="220"/>
      <c r="J631" s="232"/>
      <c r="K631" s="232"/>
      <c r="L631" s="232"/>
    </row>
    <row r="632" spans="2:12" x14ac:dyDescent="0.2">
      <c r="B632" s="220"/>
      <c r="C632" s="220"/>
      <c r="D632" s="220"/>
      <c r="E632" s="219"/>
      <c r="F632" s="219"/>
      <c r="G632" s="220"/>
      <c r="H632" s="220"/>
      <c r="J632" s="232"/>
      <c r="K632" s="232"/>
      <c r="L632" s="232"/>
    </row>
    <row r="633" spans="2:12" x14ac:dyDescent="0.2">
      <c r="B633" s="220"/>
      <c r="C633" s="220"/>
      <c r="D633" s="220"/>
      <c r="E633" s="219"/>
      <c r="F633" s="219"/>
      <c r="G633" s="220"/>
      <c r="H633" s="220"/>
      <c r="J633" s="232"/>
      <c r="K633" s="232"/>
      <c r="L633" s="232"/>
    </row>
    <row r="634" spans="2:12" x14ac:dyDescent="0.2">
      <c r="B634" s="220"/>
      <c r="C634" s="220"/>
      <c r="D634" s="220"/>
      <c r="E634" s="219"/>
      <c r="F634" s="219"/>
      <c r="G634" s="220"/>
      <c r="H634" s="220"/>
      <c r="J634" s="232"/>
      <c r="K634" s="232"/>
      <c r="L634" s="232"/>
    </row>
    <row r="635" spans="2:12" x14ac:dyDescent="0.2">
      <c r="B635" s="220"/>
      <c r="C635" s="220"/>
      <c r="D635" s="220"/>
      <c r="E635" s="219"/>
      <c r="F635" s="219"/>
      <c r="G635" s="220"/>
      <c r="H635" s="220"/>
      <c r="J635" s="232"/>
      <c r="K635" s="232"/>
      <c r="L635" s="232"/>
    </row>
    <row r="636" spans="2:12" x14ac:dyDescent="0.2">
      <c r="B636" s="220"/>
      <c r="C636" s="220"/>
      <c r="D636" s="220"/>
      <c r="E636" s="219"/>
      <c r="F636" s="219"/>
      <c r="G636" s="220"/>
      <c r="H636" s="220"/>
      <c r="J636" s="232"/>
      <c r="K636" s="232"/>
      <c r="L636" s="232"/>
    </row>
    <row r="637" spans="2:12" x14ac:dyDescent="0.2">
      <c r="B637" s="220"/>
      <c r="C637" s="220"/>
      <c r="D637" s="220"/>
      <c r="E637" s="219"/>
      <c r="F637" s="219"/>
      <c r="G637" s="220"/>
      <c r="H637" s="220"/>
      <c r="J637" s="232"/>
      <c r="K637" s="232"/>
      <c r="L637" s="232"/>
    </row>
    <row r="638" spans="2:12" x14ac:dyDescent="0.2">
      <c r="B638" s="220"/>
      <c r="C638" s="220"/>
      <c r="D638" s="220"/>
      <c r="E638" s="219"/>
      <c r="F638" s="219"/>
      <c r="G638" s="220"/>
      <c r="H638" s="220"/>
      <c r="J638" s="232"/>
      <c r="K638" s="232"/>
      <c r="L638" s="232"/>
    </row>
    <row r="639" spans="2:12" x14ac:dyDescent="0.2">
      <c r="B639" s="220"/>
      <c r="C639" s="220"/>
      <c r="D639" s="220"/>
      <c r="E639" s="219"/>
      <c r="F639" s="219"/>
      <c r="G639" s="220"/>
      <c r="H639" s="220"/>
      <c r="J639" s="232"/>
      <c r="K639" s="232"/>
      <c r="L639" s="232"/>
    </row>
    <row r="640" spans="2:12" x14ac:dyDescent="0.2">
      <c r="B640" s="220"/>
      <c r="C640" s="220"/>
      <c r="D640" s="220"/>
      <c r="E640" s="219"/>
      <c r="F640" s="219"/>
      <c r="G640" s="220"/>
      <c r="H640" s="220"/>
      <c r="J640" s="232"/>
      <c r="K640" s="232"/>
      <c r="L640" s="232"/>
    </row>
    <row r="641" spans="2:12" x14ac:dyDescent="0.2">
      <c r="B641" s="220"/>
      <c r="C641" s="220"/>
      <c r="D641" s="220"/>
      <c r="E641" s="219"/>
      <c r="F641" s="219"/>
      <c r="G641" s="220"/>
      <c r="H641" s="220"/>
      <c r="J641" s="232"/>
      <c r="K641" s="232"/>
      <c r="L641" s="232"/>
    </row>
    <row r="642" spans="2:12" x14ac:dyDescent="0.2">
      <c r="B642" s="220"/>
      <c r="C642" s="220"/>
      <c r="D642" s="220"/>
      <c r="E642" s="219"/>
      <c r="F642" s="219"/>
      <c r="G642" s="220"/>
      <c r="H642" s="220"/>
      <c r="J642" s="232"/>
      <c r="K642" s="232"/>
      <c r="L642" s="232"/>
    </row>
    <row r="643" spans="2:12" x14ac:dyDescent="0.2">
      <c r="B643" s="220"/>
      <c r="C643" s="220"/>
      <c r="D643" s="220"/>
      <c r="E643" s="219"/>
      <c r="F643" s="219"/>
      <c r="G643" s="220"/>
      <c r="H643" s="220"/>
      <c r="J643" s="232"/>
      <c r="K643" s="232"/>
      <c r="L643" s="232"/>
    </row>
    <row r="644" spans="2:12" x14ac:dyDescent="0.2">
      <c r="B644" s="220"/>
      <c r="C644" s="220"/>
      <c r="D644" s="220"/>
      <c r="E644" s="219"/>
      <c r="F644" s="219"/>
      <c r="G644" s="220"/>
      <c r="H644" s="220"/>
      <c r="J644" s="232"/>
      <c r="K644" s="232"/>
      <c r="L644" s="232"/>
    </row>
    <row r="645" spans="2:12" x14ac:dyDescent="0.2">
      <c r="B645" s="220"/>
      <c r="C645" s="220"/>
      <c r="D645" s="220"/>
      <c r="E645" s="219"/>
      <c r="F645" s="219"/>
      <c r="G645" s="220"/>
      <c r="H645" s="220"/>
      <c r="J645" s="232"/>
      <c r="K645" s="232"/>
      <c r="L645" s="232"/>
    </row>
    <row r="646" spans="2:12" x14ac:dyDescent="0.2">
      <c r="B646" s="220"/>
      <c r="C646" s="220"/>
      <c r="D646" s="220"/>
      <c r="E646" s="219"/>
      <c r="F646" s="219"/>
      <c r="G646" s="220"/>
      <c r="H646" s="220"/>
      <c r="J646" s="232"/>
      <c r="K646" s="232"/>
      <c r="L646" s="232"/>
    </row>
    <row r="647" spans="2:12" x14ac:dyDescent="0.2">
      <c r="B647" s="220"/>
      <c r="C647" s="220"/>
      <c r="D647" s="220"/>
      <c r="E647" s="219"/>
      <c r="F647" s="219"/>
      <c r="G647" s="220"/>
      <c r="H647" s="220"/>
      <c r="J647" s="232"/>
      <c r="K647" s="232"/>
      <c r="L647" s="232"/>
    </row>
    <row r="648" spans="2:12" x14ac:dyDescent="0.2">
      <c r="J648" s="232"/>
      <c r="K648" s="232"/>
      <c r="L648" s="232"/>
    </row>
    <row r="649" spans="2:12" x14ac:dyDescent="0.2">
      <c r="J649" s="232"/>
      <c r="K649" s="232"/>
      <c r="L649" s="232"/>
    </row>
    <row r="650" spans="2:12" x14ac:dyDescent="0.2">
      <c r="J650" s="232"/>
      <c r="K650" s="232"/>
      <c r="L650" s="232"/>
    </row>
    <row r="651" spans="2:12" x14ac:dyDescent="0.2">
      <c r="E651" s="165"/>
      <c r="F651" s="165"/>
      <c r="J651" s="232"/>
      <c r="K651" s="232"/>
      <c r="L651" s="232"/>
    </row>
    <row r="652" spans="2:12" x14ac:dyDescent="0.2">
      <c r="E652" s="165"/>
      <c r="F652" s="165"/>
      <c r="J652" s="232"/>
      <c r="K652" s="232"/>
      <c r="L652" s="232"/>
    </row>
    <row r="653" spans="2:12" x14ac:dyDescent="0.2">
      <c r="E653" s="165"/>
      <c r="F653" s="165"/>
      <c r="J653" s="232"/>
      <c r="K653" s="232"/>
      <c r="L653" s="232"/>
    </row>
    <row r="654" spans="2:12" x14ac:dyDescent="0.2">
      <c r="E654" s="165"/>
      <c r="F654" s="165"/>
      <c r="J654" s="232"/>
      <c r="K654" s="232"/>
      <c r="L654" s="232"/>
    </row>
    <row r="655" spans="2:12" x14ac:dyDescent="0.2">
      <c r="E655" s="165"/>
      <c r="F655" s="165"/>
      <c r="J655" s="232"/>
      <c r="K655" s="232"/>
      <c r="L655" s="232"/>
    </row>
    <row r="656" spans="2:12" x14ac:dyDescent="0.2">
      <c r="E656" s="165"/>
      <c r="F656" s="165"/>
      <c r="J656" s="232"/>
      <c r="K656" s="232"/>
      <c r="L656" s="232"/>
    </row>
    <row r="657" spans="5:12" x14ac:dyDescent="0.2">
      <c r="E657" s="165"/>
      <c r="F657" s="165"/>
      <c r="J657" s="232"/>
      <c r="K657" s="232"/>
      <c r="L657" s="232"/>
    </row>
    <row r="658" spans="5:12" x14ac:dyDescent="0.2">
      <c r="E658" s="165"/>
      <c r="F658" s="165"/>
      <c r="J658" s="232"/>
      <c r="K658" s="232"/>
      <c r="L658" s="232"/>
    </row>
  </sheetData>
  <pageMargins left="0.70866141732283472" right="0.70866141732283472" top="0.74803149606299213" bottom="0.74803149606299213" header="0.31496062992125984" footer="0.31496062992125984"/>
  <pageSetup paperSize="9" scale="98" firstPageNumber="8" fitToHeight="0" orientation="portrait" useFirstPageNumber="1" horizontalDpi="1200" verticalDpi="1200" r:id="rId1"/>
  <headerFooter>
    <oddHeader>&amp;L&amp;"-,Tučné"&amp;12leden - březen&amp;C&amp;"-,Tučné"MO Plzeň 2 - Slovany
ROZPOČET roku 2016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view="pageLayout" topLeftCell="A7" zoomScaleNormal="100" workbookViewId="0">
      <selection activeCell="A39" sqref="A39"/>
    </sheetView>
  </sheetViews>
  <sheetFormatPr defaultRowHeight="12" x14ac:dyDescent="0.2"/>
  <cols>
    <col min="1" max="1" width="52" style="675" customWidth="1"/>
    <col min="2" max="3" width="8.7109375" style="692" customWidth="1"/>
    <col min="4" max="4" width="9.7109375" style="692" customWidth="1"/>
    <col min="5" max="5" width="7.7109375" style="693" hidden="1" customWidth="1"/>
    <col min="6" max="6" width="8.7109375" style="692" hidden="1" customWidth="1"/>
    <col min="7" max="7" width="0.42578125" style="694" customWidth="1"/>
    <col min="8" max="16384" width="9.140625" style="675"/>
  </cols>
  <sheetData>
    <row r="1" spans="1:7" s="653" customFormat="1" ht="15.75" x14ac:dyDescent="0.25">
      <c r="A1" s="649" t="s">
        <v>333</v>
      </c>
      <c r="B1" s="650"/>
      <c r="C1" s="650"/>
      <c r="D1" s="650"/>
      <c r="E1" s="651"/>
      <c r="F1" s="650"/>
      <c r="G1" s="652"/>
    </row>
    <row r="2" spans="1:7" s="654" customFormat="1" ht="12.75" thickBot="1" x14ac:dyDescent="0.25">
      <c r="B2" s="655"/>
      <c r="C2" s="655"/>
      <c r="D2" s="655"/>
      <c r="E2" s="656" t="s">
        <v>6</v>
      </c>
      <c r="F2" s="655"/>
      <c r="G2" s="657"/>
    </row>
    <row r="3" spans="1:7" s="664" customFormat="1" x14ac:dyDescent="0.2">
      <c r="A3" s="658"/>
      <c r="B3" s="659" t="s">
        <v>334</v>
      </c>
      <c r="C3" s="660" t="s">
        <v>335</v>
      </c>
      <c r="D3" s="661" t="s">
        <v>336</v>
      </c>
      <c r="E3" s="662" t="s">
        <v>337</v>
      </c>
      <c r="F3" s="661" t="s">
        <v>338</v>
      </c>
      <c r="G3" s="663"/>
    </row>
    <row r="4" spans="1:7" s="664" customFormat="1" ht="12.75" thickBot="1" x14ac:dyDescent="0.25">
      <c r="A4" s="665" t="s">
        <v>339</v>
      </c>
      <c r="B4" s="666" t="s">
        <v>340</v>
      </c>
      <c r="C4" s="667" t="s">
        <v>340</v>
      </c>
      <c r="D4" s="668" t="s">
        <v>341</v>
      </c>
      <c r="E4" s="669" t="s">
        <v>342</v>
      </c>
      <c r="F4" s="668" t="s">
        <v>2</v>
      </c>
      <c r="G4" s="663"/>
    </row>
    <row r="5" spans="1:7" ht="12.75" thickBot="1" x14ac:dyDescent="0.25">
      <c r="A5" s="670" t="s">
        <v>343</v>
      </c>
      <c r="B5" s="671">
        <f>SUM(B6:B13)</f>
        <v>1652</v>
      </c>
      <c r="C5" s="671">
        <f>SUM(C6:C13)</f>
        <v>1917</v>
      </c>
      <c r="D5" s="671">
        <f>SUM(D6:D13)</f>
        <v>265</v>
      </c>
      <c r="E5" s="672">
        <f t="shared" ref="E5:E13" si="0">IF(C5=0," ",D5/C5)</f>
        <v>0.13823682837767345</v>
      </c>
      <c r="F5" s="673">
        <f>SUM(F6:F13)</f>
        <v>1493</v>
      </c>
      <c r="G5" s="674"/>
    </row>
    <row r="6" spans="1:7" ht="12.75" x14ac:dyDescent="0.2">
      <c r="A6" s="676" t="s">
        <v>344</v>
      </c>
      <c r="B6" s="677">
        <v>0</v>
      </c>
      <c r="C6" s="677">
        <v>0</v>
      </c>
      <c r="D6" s="678"/>
      <c r="E6" s="679" t="str">
        <f t="shared" si="0"/>
        <v xml:space="preserve"> </v>
      </c>
      <c r="F6" s="680">
        <v>465</v>
      </c>
      <c r="G6" s="674"/>
    </row>
    <row r="7" spans="1:7" ht="12.75" x14ac:dyDescent="0.2">
      <c r="A7" s="676" t="s">
        <v>345</v>
      </c>
      <c r="B7" s="677">
        <v>0</v>
      </c>
      <c r="C7" s="677">
        <v>265</v>
      </c>
      <c r="D7" s="681">
        <v>265</v>
      </c>
      <c r="E7" s="682">
        <f t="shared" si="0"/>
        <v>1</v>
      </c>
      <c r="F7" s="683">
        <v>1028</v>
      </c>
      <c r="G7" s="674"/>
    </row>
    <row r="8" spans="1:7" ht="12.75" x14ac:dyDescent="0.2">
      <c r="A8" s="676" t="s">
        <v>346</v>
      </c>
      <c r="B8" s="684">
        <v>1652</v>
      </c>
      <c r="C8" s="677">
        <v>1652</v>
      </c>
      <c r="D8" s="681"/>
      <c r="E8" s="682">
        <f t="shared" si="0"/>
        <v>0</v>
      </c>
      <c r="F8" s="683"/>
      <c r="G8" s="674"/>
    </row>
    <row r="9" spans="1:7" ht="12.75" x14ac:dyDescent="0.2">
      <c r="A9" s="676"/>
      <c r="B9" s="677"/>
      <c r="C9" s="677"/>
      <c r="D9" s="681"/>
      <c r="E9" s="682" t="str">
        <f t="shared" si="0"/>
        <v xml:space="preserve"> </v>
      </c>
      <c r="F9" s="683"/>
      <c r="G9" s="674"/>
    </row>
    <row r="10" spans="1:7" ht="12.75" x14ac:dyDescent="0.2">
      <c r="A10" s="676"/>
      <c r="B10" s="677"/>
      <c r="C10" s="677"/>
      <c r="D10" s="681"/>
      <c r="E10" s="682" t="str">
        <f t="shared" si="0"/>
        <v xml:space="preserve"> </v>
      </c>
      <c r="F10" s="683"/>
      <c r="G10" s="674"/>
    </row>
    <row r="11" spans="1:7" x14ac:dyDescent="0.2">
      <c r="A11" s="676"/>
      <c r="B11" s="685"/>
      <c r="C11" s="685"/>
      <c r="D11" s="681"/>
      <c r="E11" s="682" t="str">
        <f t="shared" si="0"/>
        <v xml:space="preserve"> </v>
      </c>
      <c r="F11" s="683"/>
      <c r="G11" s="674"/>
    </row>
    <row r="12" spans="1:7" x14ac:dyDescent="0.2">
      <c r="A12" s="686"/>
      <c r="B12" s="681"/>
      <c r="C12" s="681"/>
      <c r="D12" s="681"/>
      <c r="E12" s="682" t="str">
        <f t="shared" si="0"/>
        <v xml:space="preserve"> </v>
      </c>
      <c r="F12" s="683"/>
      <c r="G12" s="674"/>
    </row>
    <row r="13" spans="1:7" ht="12.75" thickBot="1" x14ac:dyDescent="0.25">
      <c r="A13" s="687"/>
      <c r="B13" s="688"/>
      <c r="C13" s="688"/>
      <c r="D13" s="688"/>
      <c r="E13" s="689" t="str">
        <f t="shared" si="0"/>
        <v xml:space="preserve"> </v>
      </c>
      <c r="F13" s="690"/>
      <c r="G13" s="674"/>
    </row>
    <row r="14" spans="1:7" x14ac:dyDescent="0.2">
      <c r="A14" s="691"/>
    </row>
    <row r="15" spans="1:7" ht="12.75" thickBot="1" x14ac:dyDescent="0.25">
      <c r="A15" s="691"/>
    </row>
    <row r="16" spans="1:7" s="664" customFormat="1" x14ac:dyDescent="0.2">
      <c r="A16" s="658"/>
      <c r="B16" s="660" t="s">
        <v>334</v>
      </c>
      <c r="C16" s="660" t="s">
        <v>335</v>
      </c>
      <c r="D16" s="660" t="s">
        <v>347</v>
      </c>
      <c r="E16" s="662" t="s">
        <v>337</v>
      </c>
      <c r="F16" s="661" t="s">
        <v>338</v>
      </c>
      <c r="G16" s="663"/>
    </row>
    <row r="17" spans="1:7" s="664" customFormat="1" ht="12.75" thickBot="1" x14ac:dyDescent="0.25">
      <c r="A17" s="665" t="s">
        <v>348</v>
      </c>
      <c r="B17" s="667" t="s">
        <v>340</v>
      </c>
      <c r="C17" s="667" t="s">
        <v>340</v>
      </c>
      <c r="D17" s="667" t="s">
        <v>341</v>
      </c>
      <c r="E17" s="669" t="s">
        <v>342</v>
      </c>
      <c r="F17" s="668" t="s">
        <v>2</v>
      </c>
      <c r="G17" s="663"/>
    </row>
    <row r="18" spans="1:7" ht="12.75" thickBot="1" x14ac:dyDescent="0.25">
      <c r="A18" s="670" t="s">
        <v>349</v>
      </c>
      <c r="B18" s="671">
        <f>SUM(B19:B43)</f>
        <v>1652</v>
      </c>
      <c r="C18" s="671">
        <f>SUM(C19:C43)</f>
        <v>1652</v>
      </c>
      <c r="D18" s="671">
        <f>SUM(D19:D43)</f>
        <v>0</v>
      </c>
      <c r="E18" s="672">
        <f>IF(C18=0," ",D18/C18)</f>
        <v>0</v>
      </c>
      <c r="F18" s="673">
        <f>SUM(F19:F43)</f>
        <v>1453</v>
      </c>
      <c r="G18" s="674"/>
    </row>
    <row r="19" spans="1:7" ht="12.75" x14ac:dyDescent="0.2">
      <c r="A19" s="695"/>
      <c r="B19" s="684"/>
      <c r="C19" s="685"/>
      <c r="D19" s="681"/>
      <c r="E19" s="682" t="str">
        <f t="shared" ref="E19:E43" si="1">IF(C19=0," ",D19/C19)</f>
        <v xml:space="preserve"> </v>
      </c>
      <c r="F19" s="681"/>
      <c r="G19" s="674"/>
    </row>
    <row r="20" spans="1:7" ht="12.75" x14ac:dyDescent="0.2">
      <c r="A20" s="676" t="s">
        <v>350</v>
      </c>
      <c r="B20" s="696">
        <v>40</v>
      </c>
      <c r="C20" s="696">
        <v>40</v>
      </c>
      <c r="D20" s="681">
        <v>8</v>
      </c>
      <c r="E20" s="682">
        <f t="shared" si="1"/>
        <v>0.2</v>
      </c>
      <c r="F20" s="681">
        <v>300</v>
      </c>
      <c r="G20" s="674"/>
    </row>
    <row r="21" spans="1:7" ht="12.75" x14ac:dyDescent="0.2">
      <c r="A21" s="676" t="s">
        <v>351</v>
      </c>
      <c r="B21" s="696">
        <v>42</v>
      </c>
      <c r="C21" s="696">
        <v>42</v>
      </c>
      <c r="D21" s="681">
        <v>10</v>
      </c>
      <c r="E21" s="682">
        <f t="shared" si="1"/>
        <v>0.23809523809523808</v>
      </c>
      <c r="F21" s="681">
        <v>735</v>
      </c>
      <c r="G21" s="674"/>
    </row>
    <row r="22" spans="1:7" ht="12.75" x14ac:dyDescent="0.2">
      <c r="A22" s="676" t="s">
        <v>352</v>
      </c>
      <c r="B22" s="696">
        <v>54</v>
      </c>
      <c r="C22" s="696">
        <v>54</v>
      </c>
      <c r="D22" s="681">
        <v>3</v>
      </c>
      <c r="E22" s="682">
        <f t="shared" si="1"/>
        <v>5.5555555555555552E-2</v>
      </c>
      <c r="F22" s="681">
        <v>118</v>
      </c>
      <c r="G22" s="674"/>
    </row>
    <row r="23" spans="1:7" ht="12.75" x14ac:dyDescent="0.2">
      <c r="A23" s="676" t="s">
        <v>353</v>
      </c>
      <c r="B23" s="696">
        <v>12</v>
      </c>
      <c r="C23" s="696">
        <v>12</v>
      </c>
      <c r="D23" s="681">
        <v>0</v>
      </c>
      <c r="E23" s="682">
        <f t="shared" si="1"/>
        <v>0</v>
      </c>
      <c r="F23" s="681">
        <v>300</v>
      </c>
      <c r="G23" s="674"/>
    </row>
    <row r="24" spans="1:7" ht="12.75" x14ac:dyDescent="0.2">
      <c r="A24" s="697"/>
      <c r="B24" s="698"/>
      <c r="C24" s="699"/>
      <c r="D24" s="681"/>
      <c r="E24" s="682" t="str">
        <f t="shared" si="1"/>
        <v xml:space="preserve"> </v>
      </c>
      <c r="F24" s="683"/>
      <c r="G24" s="674"/>
    </row>
    <row r="25" spans="1:7" ht="12.75" x14ac:dyDescent="0.2">
      <c r="A25" s="697" t="s">
        <v>354</v>
      </c>
      <c r="B25" s="698">
        <v>0</v>
      </c>
      <c r="C25" s="699">
        <v>0</v>
      </c>
      <c r="D25" s="681">
        <v>0</v>
      </c>
      <c r="E25" s="682"/>
      <c r="F25" s="683"/>
      <c r="G25" s="674"/>
    </row>
    <row r="26" spans="1:7" ht="12.75" x14ac:dyDescent="0.2">
      <c r="A26" s="697" t="s">
        <v>355</v>
      </c>
      <c r="B26" s="698">
        <v>30</v>
      </c>
      <c r="C26" s="699">
        <v>30</v>
      </c>
      <c r="D26" s="681">
        <v>0</v>
      </c>
      <c r="E26" s="682">
        <f t="shared" si="1"/>
        <v>0</v>
      </c>
      <c r="F26" s="683"/>
      <c r="G26" s="674"/>
    </row>
    <row r="27" spans="1:7" ht="12.75" x14ac:dyDescent="0.2">
      <c r="A27" s="676" t="s">
        <v>356</v>
      </c>
      <c r="B27" s="696">
        <v>330</v>
      </c>
      <c r="C27" s="696">
        <v>330</v>
      </c>
      <c r="D27" s="681">
        <v>82</v>
      </c>
      <c r="E27" s="682">
        <f t="shared" si="1"/>
        <v>0.24848484848484848</v>
      </c>
      <c r="F27" s="683"/>
      <c r="G27" s="674"/>
    </row>
    <row r="28" spans="1:7" ht="12.75" x14ac:dyDescent="0.2">
      <c r="A28" s="676" t="s">
        <v>357</v>
      </c>
      <c r="B28" s="696">
        <v>499</v>
      </c>
      <c r="C28" s="696">
        <v>499</v>
      </c>
      <c r="D28" s="681">
        <v>158</v>
      </c>
      <c r="E28" s="682">
        <f t="shared" si="1"/>
        <v>0.31663326653306612</v>
      </c>
      <c r="F28" s="683"/>
      <c r="G28" s="674"/>
    </row>
    <row r="29" spans="1:7" ht="12.75" x14ac:dyDescent="0.2">
      <c r="A29" s="676" t="s">
        <v>358</v>
      </c>
      <c r="B29" s="696">
        <v>280</v>
      </c>
      <c r="C29" s="696">
        <v>280</v>
      </c>
      <c r="D29" s="681">
        <v>114</v>
      </c>
      <c r="E29" s="682">
        <f t="shared" si="1"/>
        <v>0.40714285714285714</v>
      </c>
      <c r="F29" s="683"/>
      <c r="G29" s="674"/>
    </row>
    <row r="30" spans="1:7" ht="12.75" x14ac:dyDescent="0.2">
      <c r="A30" s="676" t="s">
        <v>359</v>
      </c>
      <c r="B30" s="696">
        <v>365</v>
      </c>
      <c r="C30" s="696">
        <v>365</v>
      </c>
      <c r="D30" s="681">
        <v>53</v>
      </c>
      <c r="E30" s="682">
        <f t="shared" si="1"/>
        <v>0.14520547945205478</v>
      </c>
      <c r="F30" s="683"/>
      <c r="G30" s="674"/>
    </row>
    <row r="31" spans="1:7" x14ac:dyDescent="0.2">
      <c r="A31" s="686" t="s">
        <v>360</v>
      </c>
      <c r="B31" s="700"/>
      <c r="C31" s="681"/>
      <c r="D31" s="681">
        <v>-428</v>
      </c>
      <c r="E31" s="682" t="str">
        <f t="shared" si="1"/>
        <v xml:space="preserve"> </v>
      </c>
      <c r="F31" s="683"/>
      <c r="G31" s="674"/>
    </row>
    <row r="32" spans="1:7" x14ac:dyDescent="0.2">
      <c r="A32" s="686"/>
      <c r="B32" s="700"/>
      <c r="C32" s="681"/>
      <c r="D32" s="681"/>
      <c r="E32" s="682" t="str">
        <f t="shared" si="1"/>
        <v xml:space="preserve"> </v>
      </c>
      <c r="F32" s="683"/>
      <c r="G32" s="674"/>
    </row>
    <row r="33" spans="1:10" x14ac:dyDescent="0.2">
      <c r="A33" s="686"/>
      <c r="B33" s="700"/>
      <c r="C33" s="681"/>
      <c r="D33" s="681"/>
      <c r="E33" s="682" t="str">
        <f t="shared" si="1"/>
        <v xml:space="preserve"> </v>
      </c>
      <c r="F33" s="683"/>
      <c r="G33" s="674"/>
    </row>
    <row r="34" spans="1:10" x14ac:dyDescent="0.2">
      <c r="A34" s="686"/>
      <c r="B34" s="700"/>
      <c r="C34" s="681"/>
      <c r="D34" s="681"/>
      <c r="E34" s="682" t="str">
        <f t="shared" si="1"/>
        <v xml:space="preserve"> </v>
      </c>
      <c r="F34" s="683"/>
      <c r="G34" s="674"/>
    </row>
    <row r="35" spans="1:10" x14ac:dyDescent="0.2">
      <c r="A35" s="686"/>
      <c r="B35" s="700"/>
      <c r="C35" s="681"/>
      <c r="D35" s="681"/>
      <c r="E35" s="682" t="str">
        <f t="shared" si="1"/>
        <v xml:space="preserve"> </v>
      </c>
      <c r="F35" s="683"/>
      <c r="G35" s="674"/>
    </row>
    <row r="36" spans="1:10" x14ac:dyDescent="0.2">
      <c r="A36" s="686"/>
      <c r="B36" s="700"/>
      <c r="C36" s="681"/>
      <c r="D36" s="681"/>
      <c r="E36" s="682" t="str">
        <f t="shared" si="1"/>
        <v xml:space="preserve"> </v>
      </c>
      <c r="F36" s="683"/>
      <c r="G36" s="674"/>
    </row>
    <row r="37" spans="1:10" x14ac:dyDescent="0.2">
      <c r="A37" s="686"/>
      <c r="B37" s="700"/>
      <c r="C37" s="681"/>
      <c r="D37" s="681"/>
      <c r="E37" s="682" t="str">
        <f t="shared" si="1"/>
        <v xml:space="preserve"> </v>
      </c>
      <c r="F37" s="683"/>
      <c r="G37" s="674"/>
    </row>
    <row r="38" spans="1:10" x14ac:dyDescent="0.2">
      <c r="A38" s="686"/>
      <c r="B38" s="700"/>
      <c r="C38" s="681"/>
      <c r="D38" s="681"/>
      <c r="E38" s="682" t="str">
        <f t="shared" si="1"/>
        <v xml:space="preserve"> </v>
      </c>
      <c r="F38" s="683"/>
      <c r="G38" s="674"/>
    </row>
    <row r="39" spans="1:10" x14ac:dyDescent="0.2">
      <c r="A39" s="686"/>
      <c r="B39" s="700"/>
      <c r="C39" s="681"/>
      <c r="D39" s="681"/>
      <c r="E39" s="682" t="str">
        <f t="shared" si="1"/>
        <v xml:space="preserve"> </v>
      </c>
      <c r="F39" s="683"/>
      <c r="G39" s="674"/>
    </row>
    <row r="40" spans="1:10" x14ac:dyDescent="0.2">
      <c r="A40" s="686"/>
      <c r="B40" s="700"/>
      <c r="C40" s="681"/>
      <c r="D40" s="681"/>
      <c r="E40" s="682" t="str">
        <f t="shared" si="1"/>
        <v xml:space="preserve"> </v>
      </c>
      <c r="F40" s="683"/>
      <c r="G40" s="674"/>
    </row>
    <row r="41" spans="1:10" x14ac:dyDescent="0.2">
      <c r="A41" s="686"/>
      <c r="B41" s="700"/>
      <c r="C41" s="681"/>
      <c r="D41" s="681"/>
      <c r="E41" s="682" t="str">
        <f t="shared" si="1"/>
        <v xml:space="preserve"> </v>
      </c>
      <c r="F41" s="683"/>
      <c r="G41" s="674"/>
    </row>
    <row r="42" spans="1:10" x14ac:dyDescent="0.2">
      <c r="A42" s="686"/>
      <c r="B42" s="700"/>
      <c r="C42" s="681"/>
      <c r="D42" s="681"/>
      <c r="E42" s="682" t="str">
        <f t="shared" si="1"/>
        <v xml:space="preserve"> </v>
      </c>
      <c r="F42" s="683"/>
      <c r="G42" s="674"/>
    </row>
    <row r="43" spans="1:10" ht="12.75" thickBot="1" x14ac:dyDescent="0.25">
      <c r="A43" s="687"/>
      <c r="B43" s="701"/>
      <c r="C43" s="688"/>
      <c r="D43" s="688"/>
      <c r="E43" s="689" t="str">
        <f t="shared" si="1"/>
        <v xml:space="preserve"> </v>
      </c>
      <c r="F43" s="690"/>
      <c r="G43" s="674"/>
    </row>
    <row r="44" spans="1:10" s="707" customFormat="1" ht="12.75" thickBot="1" x14ac:dyDescent="0.25">
      <c r="A44" s="702"/>
      <c r="B44" s="703"/>
      <c r="C44" s="703"/>
      <c r="D44" s="703"/>
      <c r="E44" s="704"/>
      <c r="F44" s="705"/>
      <c r="G44" s="706"/>
      <c r="J44" s="675"/>
    </row>
    <row r="45" spans="1:10" ht="12.75" thickBot="1" x14ac:dyDescent="0.25">
      <c r="A45" s="670" t="s">
        <v>361</v>
      </c>
      <c r="B45" s="708">
        <f>B5-B18</f>
        <v>0</v>
      </c>
      <c r="C45" s="708">
        <f>C5-C18</f>
        <v>265</v>
      </c>
      <c r="D45" s="708"/>
      <c r="E45" s="709">
        <f t="shared" ref="E45:E46" si="2">IF(C45=0," ",D45/C45)</f>
        <v>0</v>
      </c>
      <c r="F45" s="710"/>
      <c r="G45" s="674"/>
      <c r="J45" s="707"/>
    </row>
    <row r="46" spans="1:10" ht="12.75" thickBot="1" x14ac:dyDescent="0.25">
      <c r="A46" s="711" t="s">
        <v>362</v>
      </c>
      <c r="B46" s="712"/>
      <c r="C46" s="712"/>
      <c r="D46" s="712">
        <f>D5-D18</f>
        <v>265</v>
      </c>
      <c r="E46" s="713" t="str">
        <f t="shared" si="2"/>
        <v xml:space="preserve"> </v>
      </c>
      <c r="F46" s="714">
        <f>F5-F18</f>
        <v>40</v>
      </c>
      <c r="G46" s="674"/>
    </row>
    <row r="47" spans="1:10" s="707" customFormat="1" x14ac:dyDescent="0.2">
      <c r="A47" s="715"/>
      <c r="B47" s="716"/>
      <c r="C47" s="716"/>
      <c r="D47" s="716"/>
      <c r="E47" s="717"/>
      <c r="F47" s="716"/>
      <c r="G47" s="706"/>
      <c r="J47" s="675"/>
    </row>
    <row r="48" spans="1:10" x14ac:dyDescent="0.2">
      <c r="A48" s="694"/>
      <c r="B48" s="718"/>
      <c r="C48" s="718"/>
      <c r="D48" s="718"/>
      <c r="E48" s="719"/>
      <c r="F48" s="718"/>
    </row>
    <row r="49" spans="1:6" x14ac:dyDescent="0.2">
      <c r="A49" s="694"/>
      <c r="B49" s="718"/>
      <c r="C49" s="718"/>
      <c r="D49" s="718"/>
      <c r="E49" s="719"/>
      <c r="F49" s="718"/>
    </row>
    <row r="50" spans="1:6" x14ac:dyDescent="0.2">
      <c r="A50" s="694"/>
      <c r="B50" s="718"/>
      <c r="C50" s="718"/>
      <c r="D50" s="718"/>
      <c r="E50" s="719"/>
      <c r="F50" s="718"/>
    </row>
    <row r="51" spans="1:6" x14ac:dyDescent="0.2">
      <c r="A51" s="694"/>
      <c r="B51" s="718"/>
      <c r="C51" s="718"/>
      <c r="D51" s="718"/>
      <c r="E51" s="719"/>
      <c r="F51" s="718"/>
    </row>
    <row r="52" spans="1:6" x14ac:dyDescent="0.2">
      <c r="A52" s="694"/>
      <c r="B52" s="718"/>
      <c r="C52" s="718"/>
      <c r="D52" s="718"/>
      <c r="E52" s="719"/>
      <c r="F52" s="718"/>
    </row>
    <row r="53" spans="1:6" x14ac:dyDescent="0.2">
      <c r="A53" s="694"/>
      <c r="B53" s="718"/>
      <c r="C53" s="718"/>
      <c r="D53" s="718"/>
      <c r="E53" s="719"/>
      <c r="F53" s="718"/>
    </row>
    <row r="54" spans="1:6" x14ac:dyDescent="0.2">
      <c r="A54" s="694"/>
      <c r="B54" s="718"/>
      <c r="C54" s="718"/>
      <c r="D54" s="718"/>
      <c r="E54" s="719"/>
      <c r="F54" s="718"/>
    </row>
    <row r="55" spans="1:6" x14ac:dyDescent="0.2">
      <c r="A55" s="694"/>
      <c r="B55" s="718"/>
      <c r="C55" s="718"/>
      <c r="D55" s="718"/>
      <c r="E55" s="719"/>
      <c r="F55" s="718"/>
    </row>
    <row r="56" spans="1:6" x14ac:dyDescent="0.2">
      <c r="A56" s="694"/>
      <c r="B56" s="718"/>
      <c r="C56" s="718"/>
      <c r="D56" s="718"/>
      <c r="E56" s="719"/>
      <c r="F56" s="718"/>
    </row>
    <row r="57" spans="1:6" x14ac:dyDescent="0.2">
      <c r="A57" s="694"/>
      <c r="B57" s="718"/>
      <c r="C57" s="718"/>
      <c r="D57" s="718"/>
      <c r="E57" s="719"/>
      <c r="F57" s="718"/>
    </row>
    <row r="58" spans="1:6" x14ac:dyDescent="0.2">
      <c r="A58" s="694"/>
      <c r="B58" s="718"/>
      <c r="C58" s="718"/>
      <c r="D58" s="718"/>
      <c r="E58" s="719"/>
      <c r="F58" s="718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>
    <oddHeader>&amp;R&amp;"Arial CE,Tučné"Leden - Březen
2016</oddHeader>
    <oddFooter>&amp;C18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7"/>
  <sheetViews>
    <sheetView tabSelected="1" showRuler="0" view="pageLayout" zoomScaleNormal="100" workbookViewId="0">
      <selection activeCell="B48" sqref="B48"/>
    </sheetView>
  </sheetViews>
  <sheetFormatPr defaultRowHeight="12" x14ac:dyDescent="0.2"/>
  <cols>
    <col min="1" max="1" width="9.140625" style="675"/>
    <col min="2" max="2" width="55.5703125" style="675" customWidth="1"/>
    <col min="3" max="3" width="12.140625" style="692" customWidth="1"/>
    <col min="4" max="5" width="8.7109375" style="692" customWidth="1"/>
    <col min="6" max="6" width="7.7109375" style="693" customWidth="1"/>
    <col min="7" max="7" width="8.7109375" style="692" hidden="1" customWidth="1"/>
    <col min="8" max="8" width="0.42578125" style="694" customWidth="1"/>
    <col min="9" max="9" width="9.140625" style="736"/>
    <col min="10" max="10" width="9.140625" style="694"/>
    <col min="11" max="16384" width="9.140625" style="675"/>
  </cols>
  <sheetData>
    <row r="1" spans="1:12" s="694" customFormat="1" x14ac:dyDescent="0.2">
      <c r="C1" s="718"/>
      <c r="D1" s="718"/>
      <c r="E1" s="718"/>
      <c r="F1" s="719"/>
      <c r="G1" s="718"/>
    </row>
    <row r="2" spans="1:12" s="694" customFormat="1" x14ac:dyDescent="0.2">
      <c r="C2" s="718"/>
      <c r="D2" s="718"/>
      <c r="E2" s="718"/>
      <c r="F2" s="719"/>
      <c r="G2" s="718"/>
    </row>
    <row r="3" spans="1:12" s="694" customFormat="1" x14ac:dyDescent="0.2">
      <c r="C3" s="718"/>
      <c r="D3" s="718"/>
      <c r="E3" s="718"/>
      <c r="F3" s="719"/>
      <c r="G3" s="718"/>
    </row>
    <row r="4" spans="1:12" s="694" customFormat="1" x14ac:dyDescent="0.2">
      <c r="C4" s="718"/>
      <c r="D4" s="718"/>
      <c r="E4" s="718"/>
      <c r="F4" s="719"/>
      <c r="G4" s="718"/>
    </row>
    <row r="5" spans="1:12" s="694" customFormat="1" ht="6" customHeight="1" thickBot="1" x14ac:dyDescent="0.25">
      <c r="C5" s="718"/>
      <c r="D5" s="718"/>
      <c r="E5" s="718"/>
      <c r="F5" s="719"/>
      <c r="G5" s="718"/>
    </row>
    <row r="6" spans="1:12" s="653" customFormat="1" ht="21.75" customHeight="1" x14ac:dyDescent="0.25">
      <c r="A6" s="652"/>
      <c r="B6" s="720" t="s">
        <v>363</v>
      </c>
      <c r="C6" s="721"/>
      <c r="D6" s="721"/>
      <c r="E6" s="721"/>
      <c r="F6" s="722"/>
      <c r="G6" s="650"/>
      <c r="H6" s="652"/>
      <c r="I6" s="723"/>
      <c r="J6" s="652"/>
      <c r="K6" s="652"/>
      <c r="L6" s="652"/>
    </row>
    <row r="7" spans="1:12" s="654" customFormat="1" ht="10.5" customHeight="1" thickBot="1" x14ac:dyDescent="0.25">
      <c r="A7" s="657"/>
      <c r="B7" s="724"/>
      <c r="C7" s="725"/>
      <c r="D7" s="725"/>
      <c r="E7" s="725"/>
      <c r="F7" s="726" t="s">
        <v>6</v>
      </c>
      <c r="G7" s="655"/>
      <c r="H7" s="657"/>
      <c r="I7" s="727"/>
      <c r="J7" s="657"/>
      <c r="K7" s="657"/>
      <c r="L7" s="657"/>
    </row>
    <row r="8" spans="1:12" s="664" customFormat="1" ht="9.75" customHeight="1" x14ac:dyDescent="0.2">
      <c r="A8" s="728"/>
      <c r="B8" s="658"/>
      <c r="C8" s="660" t="s">
        <v>364</v>
      </c>
      <c r="D8" s="660" t="s">
        <v>335</v>
      </c>
      <c r="E8" s="660" t="s">
        <v>347</v>
      </c>
      <c r="F8" s="729" t="s">
        <v>337</v>
      </c>
      <c r="G8" s="661" t="s">
        <v>338</v>
      </c>
      <c r="H8" s="663"/>
      <c r="I8" s="730"/>
      <c r="J8" s="728"/>
      <c r="K8" s="728"/>
      <c r="L8" s="728"/>
    </row>
    <row r="9" spans="1:12" s="664" customFormat="1" ht="12.75" customHeight="1" thickBot="1" x14ac:dyDescent="0.3">
      <c r="A9" s="728"/>
      <c r="B9" s="731" t="s">
        <v>339</v>
      </c>
      <c r="C9" s="667" t="s">
        <v>365</v>
      </c>
      <c r="D9" s="667" t="s">
        <v>340</v>
      </c>
      <c r="E9" s="667" t="s">
        <v>341</v>
      </c>
      <c r="F9" s="732" t="s">
        <v>342</v>
      </c>
      <c r="G9" s="668" t="s">
        <v>2</v>
      </c>
      <c r="H9" s="663"/>
      <c r="I9" s="730"/>
      <c r="J9" s="728"/>
      <c r="K9" s="728"/>
      <c r="L9" s="728"/>
    </row>
    <row r="10" spans="1:12" ht="12.75" customHeight="1" thickBot="1" x14ac:dyDescent="0.3">
      <c r="A10" s="694"/>
      <c r="B10" s="733" t="s">
        <v>343</v>
      </c>
      <c r="C10" s="734">
        <f>SUM(C11:C18)</f>
        <v>7550</v>
      </c>
      <c r="D10" s="734">
        <f>SUM(D11:D18)</f>
        <v>7550</v>
      </c>
      <c r="E10" s="734">
        <f>SUM(E11:E18)</f>
        <v>7550</v>
      </c>
      <c r="F10" s="735">
        <f t="shared" ref="F10:F18" si="0">IF(D10=0," ",E10/D10)</f>
        <v>1</v>
      </c>
      <c r="G10" s="673">
        <f>SUM(G11:G18)</f>
        <v>6757</v>
      </c>
      <c r="H10" s="674"/>
      <c r="K10" s="694"/>
      <c r="L10" s="694"/>
    </row>
    <row r="11" spans="1:12" s="745" customFormat="1" ht="12.75" customHeight="1" x14ac:dyDescent="0.25">
      <c r="A11" s="737"/>
      <c r="B11" s="738" t="s">
        <v>366</v>
      </c>
      <c r="C11" s="739">
        <v>7550</v>
      </c>
      <c r="D11" s="740">
        <v>7550</v>
      </c>
      <c r="E11" s="740">
        <v>7550</v>
      </c>
      <c r="F11" s="741">
        <f t="shared" si="0"/>
        <v>1</v>
      </c>
      <c r="G11" s="742">
        <v>5681</v>
      </c>
      <c r="H11" s="743"/>
      <c r="I11" s="744"/>
      <c r="J11" s="737"/>
      <c r="K11" s="737"/>
      <c r="L11" s="737"/>
    </row>
    <row r="12" spans="1:12" s="745" customFormat="1" ht="12.75" customHeight="1" x14ac:dyDescent="0.25">
      <c r="A12" s="737"/>
      <c r="B12" s="746" t="s">
        <v>367</v>
      </c>
      <c r="C12" s="747"/>
      <c r="D12" s="748"/>
      <c r="E12" s="748"/>
      <c r="F12" s="749" t="str">
        <f t="shared" si="0"/>
        <v xml:space="preserve"> </v>
      </c>
      <c r="G12" s="750"/>
      <c r="H12" s="743"/>
      <c r="I12" s="744"/>
      <c r="J12" s="737"/>
      <c r="K12" s="737"/>
      <c r="L12" s="737"/>
    </row>
    <row r="13" spans="1:12" s="745" customFormat="1" ht="12.75" customHeight="1" x14ac:dyDescent="0.25">
      <c r="A13" s="737"/>
      <c r="B13" s="746" t="s">
        <v>368</v>
      </c>
      <c r="C13" s="747"/>
      <c r="D13" s="748"/>
      <c r="E13" s="748"/>
      <c r="F13" s="749" t="str">
        <f t="shared" si="0"/>
        <v xml:space="preserve"> </v>
      </c>
      <c r="G13" s="750">
        <v>1400</v>
      </c>
      <c r="H13" s="743"/>
      <c r="I13" s="744"/>
      <c r="J13" s="737"/>
      <c r="K13" s="737"/>
      <c r="L13" s="737"/>
    </row>
    <row r="14" spans="1:12" s="745" customFormat="1" ht="12.75" customHeight="1" x14ac:dyDescent="0.2">
      <c r="A14" s="737"/>
      <c r="B14" s="697"/>
      <c r="C14" s="751"/>
      <c r="D14" s="751"/>
      <c r="E14" s="752"/>
      <c r="F14" s="753" t="str">
        <f t="shared" si="0"/>
        <v xml:space="preserve"> </v>
      </c>
      <c r="G14" s="750"/>
      <c r="H14" s="743"/>
      <c r="I14" s="744"/>
      <c r="J14" s="737"/>
      <c r="K14" s="737"/>
      <c r="L14" s="737"/>
    </row>
    <row r="15" spans="1:12" s="745" customFormat="1" ht="12.75" customHeight="1" x14ac:dyDescent="0.2">
      <c r="A15" s="737"/>
      <c r="B15" s="697"/>
      <c r="C15" s="751"/>
      <c r="D15" s="751"/>
      <c r="E15" s="752"/>
      <c r="F15" s="754" t="str">
        <f t="shared" si="0"/>
        <v xml:space="preserve"> </v>
      </c>
      <c r="G15" s="750">
        <v>-324</v>
      </c>
      <c r="H15" s="743"/>
      <c r="I15" s="744"/>
      <c r="J15" s="737"/>
      <c r="K15" s="737"/>
      <c r="L15" s="737"/>
    </row>
    <row r="16" spans="1:12" s="745" customFormat="1" ht="12.75" customHeight="1" x14ac:dyDescent="0.2">
      <c r="A16" s="737"/>
      <c r="B16" s="697"/>
      <c r="C16" s="751"/>
      <c r="D16" s="751"/>
      <c r="E16" s="752"/>
      <c r="F16" s="754" t="str">
        <f t="shared" si="0"/>
        <v xml:space="preserve"> </v>
      </c>
      <c r="G16" s="750"/>
      <c r="H16" s="743"/>
      <c r="I16" s="744"/>
      <c r="J16" s="737"/>
      <c r="K16" s="737"/>
      <c r="L16" s="737"/>
    </row>
    <row r="17" spans="1:12" s="745" customFormat="1" ht="12.75" customHeight="1" x14ac:dyDescent="0.2">
      <c r="A17" s="737"/>
      <c r="B17" s="697"/>
      <c r="C17" s="751"/>
      <c r="D17" s="751"/>
      <c r="E17" s="752"/>
      <c r="F17" s="754" t="str">
        <f t="shared" si="0"/>
        <v xml:space="preserve"> </v>
      </c>
      <c r="G17" s="750"/>
      <c r="H17" s="743"/>
      <c r="I17" s="744"/>
      <c r="J17" s="737"/>
      <c r="K17" s="737"/>
      <c r="L17" s="737"/>
    </row>
    <row r="18" spans="1:12" s="745" customFormat="1" ht="12.75" customHeight="1" thickBot="1" x14ac:dyDescent="0.25">
      <c r="A18" s="737"/>
      <c r="B18" s="755"/>
      <c r="C18" s="756"/>
      <c r="D18" s="756"/>
      <c r="E18" s="757"/>
      <c r="F18" s="758" t="str">
        <f t="shared" si="0"/>
        <v xml:space="preserve"> </v>
      </c>
      <c r="G18" s="759"/>
      <c r="H18" s="743"/>
      <c r="I18" s="744"/>
      <c r="J18" s="737"/>
      <c r="K18" s="737"/>
      <c r="L18" s="737"/>
    </row>
    <row r="19" spans="1:12" ht="12.75" customHeight="1" x14ac:dyDescent="0.2">
      <c r="A19" s="694"/>
      <c r="B19" s="760"/>
      <c r="C19" s="761"/>
      <c r="D19" s="761"/>
      <c r="E19" s="761"/>
      <c r="F19" s="762"/>
      <c r="K19" s="694"/>
      <c r="L19" s="694"/>
    </row>
    <row r="20" spans="1:12" ht="12.75" customHeight="1" thickBot="1" x14ac:dyDescent="0.25">
      <c r="A20" s="694"/>
      <c r="B20" s="760"/>
      <c r="C20" s="761"/>
      <c r="D20" s="761"/>
      <c r="E20" s="761"/>
      <c r="F20" s="762"/>
      <c r="K20" s="694"/>
      <c r="L20" s="694"/>
    </row>
    <row r="21" spans="1:12" s="664" customFormat="1" ht="12.75" customHeight="1" x14ac:dyDescent="0.2">
      <c r="A21" s="728"/>
      <c r="B21" s="658"/>
      <c r="C21" s="660" t="s">
        <v>334</v>
      </c>
      <c r="D21" s="660" t="s">
        <v>335</v>
      </c>
      <c r="E21" s="660" t="s">
        <v>347</v>
      </c>
      <c r="F21" s="729" t="s">
        <v>337</v>
      </c>
      <c r="G21" s="661" t="s">
        <v>338</v>
      </c>
      <c r="H21" s="663"/>
      <c r="I21" s="730"/>
      <c r="J21" s="728"/>
      <c r="K21" s="728"/>
      <c r="L21" s="728"/>
    </row>
    <row r="22" spans="1:12" s="664" customFormat="1" ht="12.75" customHeight="1" thickBot="1" x14ac:dyDescent="0.25">
      <c r="A22" s="728"/>
      <c r="B22" s="763" t="s">
        <v>348</v>
      </c>
      <c r="C22" s="667" t="s">
        <v>340</v>
      </c>
      <c r="D22" s="667" t="s">
        <v>340</v>
      </c>
      <c r="E22" s="667" t="s">
        <v>341</v>
      </c>
      <c r="F22" s="732" t="s">
        <v>342</v>
      </c>
      <c r="G22" s="668" t="s">
        <v>2</v>
      </c>
      <c r="H22" s="663"/>
      <c r="I22" s="730"/>
      <c r="J22" s="728"/>
      <c r="K22" s="728"/>
      <c r="L22" s="728"/>
    </row>
    <row r="23" spans="1:12" ht="12.75" customHeight="1" thickBot="1" x14ac:dyDescent="0.3">
      <c r="A23" s="694"/>
      <c r="B23" s="733" t="s">
        <v>349</v>
      </c>
      <c r="C23" s="764">
        <f>SUM(C24,C54)</f>
        <v>0</v>
      </c>
      <c r="D23" s="765">
        <f>SUM(D24,D54)</f>
        <v>4982</v>
      </c>
      <c r="E23" s="766">
        <f>SUM(E24,E54)</f>
        <v>0</v>
      </c>
      <c r="F23" s="767">
        <f t="shared" ref="F23:F62" si="1">IF(D23=0," ",E23/D23)</f>
        <v>0</v>
      </c>
      <c r="G23" s="673">
        <f>SUM(G24,G54)</f>
        <v>0</v>
      </c>
      <c r="H23" s="674"/>
      <c r="K23" s="694"/>
      <c r="L23" s="694"/>
    </row>
    <row r="24" spans="1:12" ht="12.75" customHeight="1" thickBot="1" x14ac:dyDescent="0.3">
      <c r="A24" s="694"/>
      <c r="B24" s="768" t="s">
        <v>369</v>
      </c>
      <c r="C24" s="764">
        <f>SUM(C25:C32)</f>
        <v>0</v>
      </c>
      <c r="D24" s="765">
        <f>SUM(D25:D53)</f>
        <v>4282</v>
      </c>
      <c r="E24" s="765">
        <f>SUM(E25:E53)</f>
        <v>1971</v>
      </c>
      <c r="F24" s="769">
        <f t="shared" si="1"/>
        <v>0.46029892573563758</v>
      </c>
      <c r="G24" s="770">
        <f>SUM(G32:G32)</f>
        <v>0</v>
      </c>
      <c r="H24" s="674"/>
      <c r="K24" s="694"/>
      <c r="L24" s="694"/>
    </row>
    <row r="25" spans="1:12" ht="12.75" customHeight="1" x14ac:dyDescent="0.25">
      <c r="A25" s="694"/>
      <c r="B25" s="771" t="s">
        <v>370</v>
      </c>
      <c r="C25" s="772"/>
      <c r="D25" s="773">
        <v>31</v>
      </c>
      <c r="E25" s="774">
        <v>0</v>
      </c>
      <c r="F25" s="775">
        <f t="shared" si="1"/>
        <v>0</v>
      </c>
      <c r="G25" s="761"/>
      <c r="H25" s="674"/>
      <c r="K25" s="694"/>
      <c r="L25" s="694"/>
    </row>
    <row r="26" spans="1:12" ht="12.75" customHeight="1" x14ac:dyDescent="0.25">
      <c r="A26" s="694"/>
      <c r="B26" s="771" t="s">
        <v>371</v>
      </c>
      <c r="C26" s="776"/>
      <c r="D26" s="777">
        <v>127</v>
      </c>
      <c r="E26" s="778">
        <v>0</v>
      </c>
      <c r="F26" s="779">
        <f t="shared" si="1"/>
        <v>0</v>
      </c>
      <c r="G26" s="761"/>
      <c r="H26" s="674"/>
      <c r="K26" s="694"/>
      <c r="L26" s="694"/>
    </row>
    <row r="27" spans="1:12" ht="12.75" customHeight="1" x14ac:dyDescent="0.25">
      <c r="A27" s="694"/>
      <c r="B27" s="771" t="s">
        <v>372</v>
      </c>
      <c r="C27" s="776"/>
      <c r="D27" s="777">
        <v>19</v>
      </c>
      <c r="E27" s="778">
        <v>0</v>
      </c>
      <c r="F27" s="779">
        <f t="shared" si="1"/>
        <v>0</v>
      </c>
      <c r="G27" s="761"/>
      <c r="H27" s="674"/>
      <c r="K27" s="694"/>
      <c r="L27" s="694"/>
    </row>
    <row r="28" spans="1:12" ht="12.75" customHeight="1" x14ac:dyDescent="0.25">
      <c r="A28" s="694"/>
      <c r="B28" s="771" t="s">
        <v>373</v>
      </c>
      <c r="C28" s="776"/>
      <c r="D28" s="780">
        <v>94</v>
      </c>
      <c r="E28" s="778">
        <v>0</v>
      </c>
      <c r="F28" s="779">
        <f t="shared" si="1"/>
        <v>0</v>
      </c>
      <c r="G28" s="761"/>
      <c r="H28" s="674"/>
      <c r="K28" s="694"/>
      <c r="L28" s="694"/>
    </row>
    <row r="29" spans="1:12" ht="12.75" customHeight="1" x14ac:dyDescent="0.25">
      <c r="A29" s="694"/>
      <c r="B29" s="771" t="s">
        <v>374</v>
      </c>
      <c r="C29" s="776"/>
      <c r="D29" s="780">
        <v>96</v>
      </c>
      <c r="E29" s="778">
        <v>0</v>
      </c>
      <c r="F29" s="779">
        <f t="shared" si="1"/>
        <v>0</v>
      </c>
      <c r="G29" s="761"/>
      <c r="H29" s="674"/>
      <c r="K29" s="694"/>
      <c r="L29" s="694"/>
    </row>
    <row r="30" spans="1:12" ht="12.75" customHeight="1" x14ac:dyDescent="0.25">
      <c r="A30" s="694"/>
      <c r="B30" s="771" t="s">
        <v>375</v>
      </c>
      <c r="C30" s="776"/>
      <c r="D30" s="780">
        <v>1694</v>
      </c>
      <c r="E30" s="778">
        <v>1521</v>
      </c>
      <c r="F30" s="779">
        <f t="shared" si="1"/>
        <v>0.89787485242030696</v>
      </c>
      <c r="G30" s="761"/>
      <c r="H30" s="674"/>
      <c r="K30" s="694"/>
      <c r="L30" s="694"/>
    </row>
    <row r="31" spans="1:12" ht="12.75" customHeight="1" x14ac:dyDescent="0.25">
      <c r="A31" s="694"/>
      <c r="B31" s="771" t="s">
        <v>376</v>
      </c>
      <c r="C31" s="776"/>
      <c r="D31" s="780">
        <v>278</v>
      </c>
      <c r="E31" s="778">
        <v>0</v>
      </c>
      <c r="F31" s="779">
        <f t="shared" si="1"/>
        <v>0</v>
      </c>
      <c r="G31" s="761"/>
      <c r="H31" s="674"/>
      <c r="K31" s="694"/>
      <c r="L31" s="694"/>
    </row>
    <row r="32" spans="1:12" ht="12.75" customHeight="1" x14ac:dyDescent="0.25">
      <c r="A32" s="694"/>
      <c r="B32" s="771" t="s">
        <v>377</v>
      </c>
      <c r="C32" s="781"/>
      <c r="D32" s="780">
        <v>130</v>
      </c>
      <c r="E32" s="782">
        <v>0</v>
      </c>
      <c r="F32" s="779">
        <f t="shared" si="1"/>
        <v>0</v>
      </c>
      <c r="G32" s="681"/>
      <c r="H32" s="674"/>
      <c r="K32" s="694"/>
      <c r="L32" s="694"/>
    </row>
    <row r="33" spans="1:12" ht="12.75" customHeight="1" x14ac:dyDescent="0.25">
      <c r="A33" s="694"/>
      <c r="B33" s="771" t="s">
        <v>378</v>
      </c>
      <c r="C33" s="781"/>
      <c r="D33" s="780">
        <v>54</v>
      </c>
      <c r="E33" s="782">
        <v>53</v>
      </c>
      <c r="F33" s="779">
        <f>IF(D33=0," ",E33/D33)</f>
        <v>0.98148148148148151</v>
      </c>
      <c r="G33" s="783"/>
      <c r="H33" s="674"/>
      <c r="K33" s="694"/>
      <c r="L33" s="694"/>
    </row>
    <row r="34" spans="1:12" ht="12.75" customHeight="1" x14ac:dyDescent="0.25">
      <c r="A34" s="694"/>
      <c r="B34" s="771" t="s">
        <v>379</v>
      </c>
      <c r="C34" s="781"/>
      <c r="D34" s="780">
        <v>433</v>
      </c>
      <c r="E34" s="782">
        <v>0</v>
      </c>
      <c r="F34" s="775">
        <f t="shared" si="1"/>
        <v>0</v>
      </c>
      <c r="G34" s="783"/>
      <c r="H34" s="674"/>
      <c r="K34" s="694"/>
      <c r="L34" s="694"/>
    </row>
    <row r="35" spans="1:12" ht="12.75" customHeight="1" x14ac:dyDescent="0.25">
      <c r="A35" s="694"/>
      <c r="B35" s="771" t="s">
        <v>380</v>
      </c>
      <c r="C35" s="781"/>
      <c r="D35" s="780">
        <v>105</v>
      </c>
      <c r="E35" s="782">
        <v>0</v>
      </c>
      <c r="F35" s="779">
        <f t="shared" si="1"/>
        <v>0</v>
      </c>
      <c r="G35" s="783"/>
      <c r="H35" s="674"/>
      <c r="K35" s="694"/>
      <c r="L35" s="694"/>
    </row>
    <row r="36" spans="1:12" ht="12.75" customHeight="1" x14ac:dyDescent="0.25">
      <c r="A36" s="694"/>
      <c r="B36" s="771" t="s">
        <v>381</v>
      </c>
      <c r="C36" s="781"/>
      <c r="D36" s="780">
        <v>724</v>
      </c>
      <c r="E36" s="782">
        <v>397</v>
      </c>
      <c r="F36" s="779">
        <f t="shared" si="1"/>
        <v>0.5483425414364641</v>
      </c>
      <c r="G36" s="783"/>
      <c r="H36" s="674"/>
      <c r="K36" s="694"/>
      <c r="L36" s="694"/>
    </row>
    <row r="37" spans="1:12" ht="12.75" customHeight="1" x14ac:dyDescent="0.25">
      <c r="A37" s="694"/>
      <c r="B37" s="771" t="s">
        <v>382</v>
      </c>
      <c r="C37" s="781"/>
      <c r="D37" s="780">
        <v>30</v>
      </c>
      <c r="E37" s="782">
        <v>0</v>
      </c>
      <c r="F37" s="779">
        <f t="shared" si="1"/>
        <v>0</v>
      </c>
      <c r="G37" s="783"/>
      <c r="H37" s="674"/>
      <c r="K37" s="694"/>
      <c r="L37" s="694"/>
    </row>
    <row r="38" spans="1:12" ht="12.75" customHeight="1" x14ac:dyDescent="0.25">
      <c r="A38" s="694"/>
      <c r="B38" s="771" t="s">
        <v>383</v>
      </c>
      <c r="C38" s="781"/>
      <c r="D38" s="780">
        <v>44</v>
      </c>
      <c r="E38" s="782">
        <v>0</v>
      </c>
      <c r="F38" s="779">
        <f t="shared" si="1"/>
        <v>0</v>
      </c>
      <c r="G38" s="783"/>
      <c r="H38" s="674"/>
      <c r="K38" s="694"/>
      <c r="L38" s="694"/>
    </row>
    <row r="39" spans="1:12" ht="12.75" customHeight="1" x14ac:dyDescent="0.25">
      <c r="A39" s="694"/>
      <c r="B39" s="771" t="s">
        <v>384</v>
      </c>
      <c r="C39" s="781"/>
      <c r="D39" s="780">
        <v>56</v>
      </c>
      <c r="E39" s="782">
        <v>0</v>
      </c>
      <c r="F39" s="779">
        <f t="shared" si="1"/>
        <v>0</v>
      </c>
      <c r="G39" s="783"/>
      <c r="H39" s="674"/>
      <c r="K39" s="694"/>
      <c r="L39" s="694"/>
    </row>
    <row r="40" spans="1:12" ht="12.75" customHeight="1" x14ac:dyDescent="0.25">
      <c r="A40" s="694"/>
      <c r="B40" s="771" t="s">
        <v>385</v>
      </c>
      <c r="C40" s="781"/>
      <c r="D40" s="780">
        <v>54</v>
      </c>
      <c r="E40" s="782">
        <v>0</v>
      </c>
      <c r="F40" s="779">
        <f t="shared" si="1"/>
        <v>0</v>
      </c>
      <c r="G40" s="783"/>
      <c r="H40" s="674"/>
      <c r="K40" s="694"/>
      <c r="L40" s="694"/>
    </row>
    <row r="41" spans="1:12" ht="12.75" customHeight="1" x14ac:dyDescent="0.25">
      <c r="A41" s="694"/>
      <c r="B41" s="771" t="s">
        <v>386</v>
      </c>
      <c r="C41" s="781"/>
      <c r="D41" s="780">
        <v>17</v>
      </c>
      <c r="E41" s="782">
        <v>0</v>
      </c>
      <c r="F41" s="779">
        <f t="shared" si="1"/>
        <v>0</v>
      </c>
      <c r="G41" s="783"/>
      <c r="H41" s="674"/>
      <c r="K41" s="694"/>
      <c r="L41" s="694"/>
    </row>
    <row r="42" spans="1:12" ht="12.75" customHeight="1" x14ac:dyDescent="0.25">
      <c r="A42" s="694"/>
      <c r="B42" s="771" t="s">
        <v>387</v>
      </c>
      <c r="C42" s="781"/>
      <c r="D42" s="780">
        <v>150</v>
      </c>
      <c r="E42" s="782">
        <v>0</v>
      </c>
      <c r="F42" s="779">
        <f>IF(D42=0," ",E42/D42)</f>
        <v>0</v>
      </c>
      <c r="G42" s="783"/>
      <c r="H42" s="674"/>
      <c r="K42" s="694"/>
      <c r="L42" s="694"/>
    </row>
    <row r="43" spans="1:12" ht="12.75" customHeight="1" x14ac:dyDescent="0.25">
      <c r="A43" s="694"/>
      <c r="B43" s="771" t="s">
        <v>388</v>
      </c>
      <c r="C43" s="781"/>
      <c r="D43" s="784">
        <v>146</v>
      </c>
      <c r="E43" s="782">
        <v>0</v>
      </c>
      <c r="F43" s="775">
        <f t="shared" si="1"/>
        <v>0</v>
      </c>
      <c r="G43" s="783"/>
      <c r="H43" s="674"/>
      <c r="K43" s="694"/>
      <c r="L43" s="694"/>
    </row>
    <row r="44" spans="1:12" ht="12.75" customHeight="1" x14ac:dyDescent="0.25">
      <c r="A44" s="694"/>
      <c r="B44" s="771"/>
      <c r="C44" s="781"/>
      <c r="D44" s="785"/>
      <c r="E44" s="786"/>
      <c r="F44" s="779" t="str">
        <f t="shared" si="1"/>
        <v xml:space="preserve"> </v>
      </c>
      <c r="G44" s="783"/>
      <c r="H44" s="674"/>
      <c r="K44" s="694"/>
      <c r="L44" s="694"/>
    </row>
    <row r="45" spans="1:12" ht="12.75" customHeight="1" x14ac:dyDescent="0.25">
      <c r="A45" s="694"/>
      <c r="B45" s="771"/>
      <c r="C45" s="781"/>
      <c r="D45" s="785"/>
      <c r="E45" s="786"/>
      <c r="F45" s="779" t="str">
        <f t="shared" si="1"/>
        <v xml:space="preserve"> </v>
      </c>
      <c r="G45" s="783"/>
      <c r="H45" s="674"/>
      <c r="K45" s="694"/>
      <c r="L45" s="694"/>
    </row>
    <row r="46" spans="1:12" ht="12.75" customHeight="1" x14ac:dyDescent="0.25">
      <c r="A46" s="694"/>
      <c r="B46" s="771"/>
      <c r="C46" s="781"/>
      <c r="D46" s="785"/>
      <c r="E46" s="786"/>
      <c r="F46" s="779" t="str">
        <f t="shared" si="1"/>
        <v xml:space="preserve"> </v>
      </c>
      <c r="G46" s="783"/>
      <c r="H46" s="674"/>
      <c r="K46" s="694"/>
      <c r="L46" s="694"/>
    </row>
    <row r="47" spans="1:12" ht="12.75" customHeight="1" x14ac:dyDescent="0.25">
      <c r="A47" s="694"/>
      <c r="B47" s="771"/>
      <c r="C47" s="781"/>
      <c r="D47" s="785"/>
      <c r="E47" s="786"/>
      <c r="F47" s="779" t="str">
        <f t="shared" si="1"/>
        <v xml:space="preserve"> </v>
      </c>
      <c r="G47" s="783"/>
      <c r="H47" s="674"/>
      <c r="K47" s="694"/>
      <c r="L47" s="694"/>
    </row>
    <row r="48" spans="1:12" ht="12.75" customHeight="1" x14ac:dyDescent="0.25">
      <c r="A48" s="694"/>
      <c r="B48" s="771"/>
      <c r="C48" s="781"/>
      <c r="D48" s="785"/>
      <c r="E48" s="786"/>
      <c r="F48" s="779" t="str">
        <f t="shared" si="1"/>
        <v xml:space="preserve"> </v>
      </c>
      <c r="G48" s="783"/>
      <c r="H48" s="674"/>
      <c r="K48" s="694"/>
      <c r="L48" s="694"/>
    </row>
    <row r="49" spans="1:12" ht="12.75" customHeight="1" x14ac:dyDescent="0.25">
      <c r="A49" s="694"/>
      <c r="B49" s="771"/>
      <c r="C49" s="781"/>
      <c r="D49" s="785"/>
      <c r="E49" s="786"/>
      <c r="F49" s="779" t="str">
        <f t="shared" si="1"/>
        <v xml:space="preserve"> </v>
      </c>
      <c r="G49" s="783"/>
      <c r="H49" s="674"/>
      <c r="K49" s="694"/>
      <c r="L49" s="694"/>
    </row>
    <row r="50" spans="1:12" ht="12.75" customHeight="1" x14ac:dyDescent="0.25">
      <c r="A50" s="694"/>
      <c r="B50" s="771"/>
      <c r="C50" s="781"/>
      <c r="D50" s="785"/>
      <c r="E50" s="786"/>
      <c r="F50" s="779" t="str">
        <f t="shared" si="1"/>
        <v xml:space="preserve"> </v>
      </c>
      <c r="G50" s="783"/>
      <c r="H50" s="674"/>
      <c r="K50" s="694"/>
      <c r="L50" s="694"/>
    </row>
    <row r="51" spans="1:12" ht="12.75" customHeight="1" x14ac:dyDescent="0.25">
      <c r="A51" s="694"/>
      <c r="B51" s="787"/>
      <c r="C51" s="788"/>
      <c r="D51" s="789"/>
      <c r="E51" s="786"/>
      <c r="F51" s="779" t="str">
        <f>IF(D51=0," ",E51/D51)</f>
        <v xml:space="preserve"> </v>
      </c>
      <c r="G51" s="783"/>
      <c r="H51" s="674"/>
      <c r="K51" s="694"/>
      <c r="L51" s="694"/>
    </row>
    <row r="52" spans="1:12" ht="12.75" customHeight="1" x14ac:dyDescent="0.25">
      <c r="A52" s="694"/>
      <c r="B52" s="787"/>
      <c r="C52" s="788"/>
      <c r="D52" s="789"/>
      <c r="E52" s="786"/>
      <c r="F52" s="779" t="str">
        <f t="shared" si="1"/>
        <v xml:space="preserve"> </v>
      </c>
      <c r="G52" s="783"/>
      <c r="H52" s="674"/>
      <c r="K52" s="694"/>
      <c r="L52" s="694"/>
    </row>
    <row r="53" spans="1:12" ht="12.75" customHeight="1" thickBot="1" x14ac:dyDescent="0.3">
      <c r="A53" s="694"/>
      <c r="B53" s="790"/>
      <c r="C53" s="791"/>
      <c r="D53" s="792"/>
      <c r="E53" s="793"/>
      <c r="F53" s="794" t="str">
        <f t="shared" si="1"/>
        <v xml:space="preserve"> </v>
      </c>
      <c r="G53" s="783"/>
      <c r="H53" s="674"/>
      <c r="K53" s="694"/>
      <c r="L53" s="694"/>
    </row>
    <row r="54" spans="1:12" ht="12.75" customHeight="1" thickBot="1" x14ac:dyDescent="0.3">
      <c r="A54" s="694"/>
      <c r="B54" s="768" t="s">
        <v>389</v>
      </c>
      <c r="C54" s="795">
        <f>SUM(C55:C62)</f>
        <v>0</v>
      </c>
      <c r="D54" s="796">
        <f>SUM(D55:D62)</f>
        <v>700</v>
      </c>
      <c r="E54" s="797">
        <f>SUM(E55:E62)</f>
        <v>-1971</v>
      </c>
      <c r="F54" s="769">
        <f t="shared" si="1"/>
        <v>-2.8157142857142858</v>
      </c>
      <c r="G54" s="798">
        <f>SUM(G56:G62)</f>
        <v>0</v>
      </c>
      <c r="H54" s="674"/>
      <c r="K54" s="694"/>
      <c r="L54" s="694"/>
    </row>
    <row r="55" spans="1:12" ht="12.75" customHeight="1" x14ac:dyDescent="0.25">
      <c r="A55" s="694"/>
      <c r="B55" s="771" t="s">
        <v>390</v>
      </c>
      <c r="C55" s="799"/>
      <c r="D55" s="800">
        <v>200</v>
      </c>
      <c r="E55" s="774">
        <v>0</v>
      </c>
      <c r="F55" s="775">
        <f t="shared" si="1"/>
        <v>0</v>
      </c>
      <c r="G55" s="761"/>
      <c r="H55" s="674"/>
      <c r="K55" s="694"/>
      <c r="L55" s="694"/>
    </row>
    <row r="56" spans="1:12" ht="12.75" customHeight="1" x14ac:dyDescent="0.25">
      <c r="A56" s="694"/>
      <c r="B56" s="771" t="s">
        <v>391</v>
      </c>
      <c r="C56" s="776"/>
      <c r="D56" s="784">
        <v>500</v>
      </c>
      <c r="E56" s="782">
        <v>139</v>
      </c>
      <c r="F56" s="779">
        <f t="shared" si="1"/>
        <v>0.27800000000000002</v>
      </c>
      <c r="G56" s="681"/>
      <c r="H56" s="674"/>
      <c r="K56" s="694"/>
      <c r="L56" s="694"/>
    </row>
    <row r="57" spans="1:12" ht="12.75" customHeight="1" x14ac:dyDescent="0.25">
      <c r="A57" s="694"/>
      <c r="B57" s="801"/>
      <c r="C57" s="781"/>
      <c r="D57" s="802"/>
      <c r="E57" s="803"/>
      <c r="F57" s="779" t="str">
        <f t="shared" si="1"/>
        <v xml:space="preserve"> </v>
      </c>
      <c r="G57" s="681"/>
      <c r="H57" s="674"/>
      <c r="K57" s="694"/>
      <c r="L57" s="694"/>
    </row>
    <row r="58" spans="1:12" ht="12.75" customHeight="1" x14ac:dyDescent="0.25">
      <c r="A58" s="694"/>
      <c r="B58" s="804"/>
      <c r="C58" s="776"/>
      <c r="D58" s="805"/>
      <c r="E58" s="803"/>
      <c r="F58" s="779" t="str">
        <f t="shared" si="1"/>
        <v xml:space="preserve"> </v>
      </c>
      <c r="G58" s="681"/>
      <c r="H58" s="674"/>
      <c r="K58" s="694"/>
      <c r="L58" s="694"/>
    </row>
    <row r="59" spans="1:12" ht="12.75" customHeight="1" x14ac:dyDescent="0.25">
      <c r="A59" s="694"/>
      <c r="B59" s="806"/>
      <c r="C59" s="781"/>
      <c r="D59" s="805"/>
      <c r="E59" s="803"/>
      <c r="F59" s="779" t="str">
        <f t="shared" si="1"/>
        <v xml:space="preserve"> </v>
      </c>
      <c r="G59" s="681"/>
      <c r="H59" s="674"/>
      <c r="K59" s="694"/>
      <c r="L59" s="694"/>
    </row>
    <row r="60" spans="1:12" ht="12.75" customHeight="1" x14ac:dyDescent="0.25">
      <c r="A60" s="694"/>
      <c r="B60" s="807"/>
      <c r="C60" s="808"/>
      <c r="D60" s="809"/>
      <c r="E60" s="803"/>
      <c r="F60" s="779" t="str">
        <f t="shared" si="1"/>
        <v xml:space="preserve"> </v>
      </c>
      <c r="G60" s="681"/>
      <c r="H60" s="674"/>
      <c r="K60" s="694"/>
      <c r="L60" s="694"/>
    </row>
    <row r="61" spans="1:12" ht="12.75" customHeight="1" x14ac:dyDescent="0.25">
      <c r="A61" s="694"/>
      <c r="B61" s="810"/>
      <c r="C61" s="808"/>
      <c r="D61" s="785"/>
      <c r="E61" s="803"/>
      <c r="F61" s="779" t="str">
        <f t="shared" si="1"/>
        <v xml:space="preserve"> </v>
      </c>
      <c r="G61" s="681"/>
      <c r="H61" s="674"/>
      <c r="K61" s="694"/>
      <c r="L61" s="694"/>
    </row>
    <row r="62" spans="1:12" ht="12.75" customHeight="1" thickBot="1" x14ac:dyDescent="0.3">
      <c r="A62" s="694"/>
      <c r="B62" s="810" t="s">
        <v>392</v>
      </c>
      <c r="C62" s="808"/>
      <c r="D62" s="785"/>
      <c r="E62" s="786">
        <v>-2110</v>
      </c>
      <c r="F62" s="779" t="str">
        <f t="shared" si="1"/>
        <v xml:space="preserve"> </v>
      </c>
      <c r="G62" s="681"/>
      <c r="H62" s="674"/>
      <c r="K62" s="694"/>
      <c r="L62" s="694"/>
    </row>
    <row r="63" spans="1:12" ht="12.75" customHeight="1" thickBot="1" x14ac:dyDescent="0.3">
      <c r="A63" s="694"/>
      <c r="B63" s="733" t="s">
        <v>361</v>
      </c>
      <c r="C63" s="811">
        <f>C10-C23</f>
        <v>7550</v>
      </c>
      <c r="D63" s="812">
        <f>D10-D23</f>
        <v>2568</v>
      </c>
      <c r="E63" s="812"/>
      <c r="F63" s="813"/>
      <c r="G63" s="710"/>
      <c r="H63" s="674"/>
      <c r="K63" s="694"/>
      <c r="L63" s="694"/>
    </row>
    <row r="64" spans="1:12" ht="12.75" customHeight="1" thickBot="1" x14ac:dyDescent="0.3">
      <c r="A64" s="694"/>
      <c r="B64" s="814" t="s">
        <v>362</v>
      </c>
      <c r="C64" s="815"/>
      <c r="D64" s="815"/>
      <c r="E64" s="815">
        <f>E10-E23</f>
        <v>7550</v>
      </c>
      <c r="F64" s="816" t="str">
        <f>IF(D64=0," ",E64/D64)</f>
        <v xml:space="preserve"> </v>
      </c>
      <c r="G64" s="714">
        <f>G10-G23</f>
        <v>6757</v>
      </c>
      <c r="H64" s="674"/>
      <c r="K64" s="694"/>
      <c r="L64" s="694"/>
    </row>
    <row r="65" spans="1:12" ht="12.75" customHeight="1" x14ac:dyDescent="0.2">
      <c r="A65" s="694"/>
      <c r="B65" s="694"/>
      <c r="C65" s="718"/>
      <c r="D65" s="718"/>
      <c r="E65" s="718"/>
      <c r="F65" s="719"/>
      <c r="G65" s="718"/>
      <c r="K65" s="694"/>
      <c r="L65" s="694"/>
    </row>
    <row r="66" spans="1:12" ht="12.75" customHeight="1" x14ac:dyDescent="0.2">
      <c r="A66" s="694"/>
      <c r="B66" s="694"/>
      <c r="C66" s="718"/>
      <c r="D66" s="718"/>
      <c r="E66" s="718"/>
      <c r="F66" s="719"/>
      <c r="G66" s="718"/>
      <c r="K66" s="694"/>
      <c r="L66" s="694"/>
    </row>
    <row r="67" spans="1:12" ht="12.75" customHeight="1" x14ac:dyDescent="0.2">
      <c r="A67" s="694"/>
      <c r="B67" s="694"/>
      <c r="C67" s="718"/>
      <c r="D67" s="718"/>
      <c r="E67" s="718"/>
      <c r="F67" s="719"/>
      <c r="G67" s="718"/>
      <c r="K67" s="694"/>
      <c r="L67" s="694"/>
    </row>
    <row r="68" spans="1:12" ht="12.75" customHeight="1" x14ac:dyDescent="0.2">
      <c r="A68" s="694"/>
      <c r="B68" s="694"/>
      <c r="C68" s="718"/>
      <c r="D68" s="718"/>
      <c r="E68" s="718"/>
      <c r="F68" s="719"/>
      <c r="G68" s="718"/>
      <c r="K68" s="694"/>
      <c r="L68" s="694"/>
    </row>
    <row r="69" spans="1:12" ht="12.75" customHeight="1" x14ac:dyDescent="0.2">
      <c r="A69" s="694"/>
      <c r="B69" s="694"/>
      <c r="C69" s="718"/>
      <c r="D69" s="718"/>
      <c r="E69" s="718"/>
      <c r="F69" s="719"/>
      <c r="G69" s="718"/>
      <c r="K69" s="694"/>
      <c r="L69" s="694"/>
    </row>
    <row r="70" spans="1:12" ht="12.75" customHeight="1" x14ac:dyDescent="0.2">
      <c r="A70" s="694"/>
      <c r="B70" s="694"/>
      <c r="C70" s="718"/>
      <c r="D70" s="718"/>
      <c r="E70" s="718"/>
      <c r="F70" s="719"/>
      <c r="G70" s="718"/>
      <c r="K70" s="694"/>
      <c r="L70" s="694"/>
    </row>
    <row r="71" spans="1:12" ht="12.75" customHeight="1" x14ac:dyDescent="0.2">
      <c r="A71" s="694"/>
      <c r="B71" s="694"/>
      <c r="C71" s="718"/>
      <c r="D71" s="718"/>
      <c r="E71" s="718"/>
      <c r="F71" s="719"/>
      <c r="G71" s="718"/>
      <c r="K71" s="694"/>
      <c r="L71" s="694"/>
    </row>
    <row r="72" spans="1:12" ht="12.75" customHeight="1" x14ac:dyDescent="0.2">
      <c r="A72" s="694"/>
      <c r="B72" s="694"/>
      <c r="C72" s="718"/>
      <c r="D72" s="718"/>
      <c r="E72" s="718"/>
      <c r="F72" s="719"/>
      <c r="G72" s="718"/>
      <c r="K72" s="694"/>
      <c r="L72" s="694"/>
    </row>
    <row r="73" spans="1:12" ht="12.75" customHeight="1" x14ac:dyDescent="0.2">
      <c r="A73" s="694"/>
      <c r="B73" s="694"/>
      <c r="C73" s="718"/>
      <c r="D73" s="718"/>
      <c r="E73" s="718"/>
      <c r="F73" s="719"/>
      <c r="G73" s="718"/>
      <c r="K73" s="694"/>
      <c r="L73" s="694"/>
    </row>
    <row r="74" spans="1:12" ht="12.75" customHeight="1" x14ac:dyDescent="0.2">
      <c r="A74" s="694"/>
      <c r="B74" s="694"/>
      <c r="C74" s="718"/>
      <c r="D74" s="718"/>
      <c r="E74" s="718"/>
      <c r="F74" s="719"/>
      <c r="G74" s="718"/>
      <c r="K74" s="694"/>
      <c r="L74" s="694"/>
    </row>
    <row r="75" spans="1:12" ht="12.75" customHeight="1" x14ac:dyDescent="0.2">
      <c r="A75" s="694"/>
      <c r="B75" s="694"/>
      <c r="C75" s="718"/>
      <c r="D75" s="718"/>
      <c r="E75" s="718"/>
      <c r="F75" s="719"/>
      <c r="G75" s="718"/>
      <c r="K75" s="694"/>
      <c r="L75" s="694"/>
    </row>
    <row r="76" spans="1:12" ht="12.75" customHeight="1" x14ac:dyDescent="0.2">
      <c r="A76" s="694"/>
      <c r="B76" s="694"/>
      <c r="C76" s="718"/>
      <c r="D76" s="718"/>
      <c r="E76" s="718"/>
      <c r="F76" s="719"/>
      <c r="G76" s="718"/>
      <c r="K76" s="694"/>
      <c r="L76" s="694"/>
    </row>
    <row r="77" spans="1:12" ht="12.75" customHeight="1" x14ac:dyDescent="0.2">
      <c r="A77" s="694"/>
      <c r="B77" s="694"/>
      <c r="C77" s="718"/>
      <c r="D77" s="718"/>
      <c r="E77" s="718"/>
      <c r="F77" s="719"/>
      <c r="G77" s="718"/>
      <c r="K77" s="694"/>
      <c r="L77" s="694"/>
    </row>
    <row r="78" spans="1:12" ht="12.75" customHeight="1" x14ac:dyDescent="0.2">
      <c r="A78" s="694"/>
      <c r="B78" s="694"/>
      <c r="C78" s="718"/>
      <c r="D78" s="718"/>
      <c r="E78" s="718"/>
      <c r="F78" s="719"/>
      <c r="K78" s="694"/>
      <c r="L78" s="694"/>
    </row>
    <row r="79" spans="1:12" ht="12.75" customHeight="1" x14ac:dyDescent="0.2">
      <c r="A79" s="694"/>
      <c r="B79" s="694"/>
      <c r="C79" s="718"/>
      <c r="D79" s="718"/>
      <c r="E79" s="718"/>
      <c r="F79" s="719"/>
      <c r="G79" s="718"/>
      <c r="K79" s="694"/>
      <c r="L79" s="694"/>
    </row>
    <row r="80" spans="1:12" ht="12.75" customHeight="1" x14ac:dyDescent="0.2">
      <c r="A80" s="694"/>
      <c r="B80" s="694"/>
      <c r="C80" s="718"/>
      <c r="D80" s="718"/>
      <c r="E80" s="718"/>
      <c r="F80" s="719"/>
      <c r="G80" s="718"/>
      <c r="K80" s="694"/>
      <c r="L80" s="694"/>
    </row>
    <row r="81" spans="1:12" ht="12.75" customHeight="1" x14ac:dyDescent="0.2">
      <c r="A81" s="694"/>
      <c r="B81" s="694"/>
      <c r="C81" s="718"/>
      <c r="D81" s="718"/>
      <c r="E81" s="718"/>
      <c r="F81" s="719"/>
      <c r="G81" s="718"/>
      <c r="K81" s="694"/>
      <c r="L81" s="694"/>
    </row>
    <row r="82" spans="1:12" ht="12.75" customHeight="1" x14ac:dyDescent="0.2">
      <c r="A82" s="694"/>
      <c r="B82" s="694"/>
      <c r="C82" s="718"/>
      <c r="D82" s="718"/>
      <c r="E82" s="718"/>
      <c r="F82" s="719"/>
      <c r="G82" s="718"/>
      <c r="K82" s="694"/>
      <c r="L82" s="694"/>
    </row>
    <row r="83" spans="1:12" ht="12.75" customHeight="1" x14ac:dyDescent="0.2">
      <c r="A83" s="694"/>
      <c r="B83" s="694"/>
      <c r="C83" s="718"/>
      <c r="D83" s="718"/>
      <c r="E83" s="718"/>
      <c r="F83" s="719"/>
      <c r="G83" s="718"/>
      <c r="K83" s="694"/>
      <c r="L83" s="694"/>
    </row>
    <row r="84" spans="1:12" ht="12.75" customHeight="1" x14ac:dyDescent="0.2">
      <c r="A84" s="694"/>
      <c r="B84" s="694"/>
      <c r="C84" s="718"/>
      <c r="D84" s="718"/>
      <c r="E84" s="718"/>
      <c r="F84" s="719"/>
      <c r="G84" s="718"/>
      <c r="K84" s="694"/>
      <c r="L84" s="694"/>
    </row>
    <row r="85" spans="1:12" s="694" customFormat="1" x14ac:dyDescent="0.2">
      <c r="C85" s="718"/>
      <c r="D85" s="718"/>
      <c r="E85" s="718"/>
      <c r="F85" s="719"/>
      <c r="G85" s="718"/>
      <c r="I85" s="736"/>
    </row>
    <row r="86" spans="1:12" x14ac:dyDescent="0.2">
      <c r="A86" s="694"/>
      <c r="B86" s="694"/>
      <c r="C86" s="718"/>
      <c r="D86" s="718"/>
      <c r="E86" s="718"/>
      <c r="F86" s="719"/>
      <c r="K86" s="694"/>
      <c r="L86" s="694"/>
    </row>
    <row r="87" spans="1:12" x14ac:dyDescent="0.2">
      <c r="A87" s="694"/>
      <c r="B87" s="694"/>
      <c r="C87" s="718"/>
      <c r="D87" s="718"/>
      <c r="E87" s="718"/>
      <c r="F87" s="719"/>
      <c r="K87" s="694"/>
      <c r="L87" s="694"/>
    </row>
    <row r="88" spans="1:12" x14ac:dyDescent="0.2">
      <c r="A88" s="694"/>
      <c r="B88" s="694"/>
      <c r="C88" s="718"/>
      <c r="D88" s="718"/>
      <c r="E88" s="718"/>
      <c r="F88" s="719"/>
      <c r="K88" s="694"/>
      <c r="L88" s="694"/>
    </row>
    <row r="89" spans="1:12" x14ac:dyDescent="0.2">
      <c r="A89" s="694"/>
      <c r="B89" s="694"/>
      <c r="C89" s="718"/>
      <c r="D89" s="718"/>
      <c r="E89" s="718"/>
      <c r="F89" s="719"/>
      <c r="K89" s="694"/>
      <c r="L89" s="694"/>
    </row>
    <row r="90" spans="1:12" x14ac:dyDescent="0.2">
      <c r="A90" s="694"/>
      <c r="B90" s="694"/>
      <c r="C90" s="718"/>
      <c r="D90" s="718"/>
      <c r="E90" s="718"/>
      <c r="F90" s="719"/>
      <c r="K90" s="694"/>
      <c r="L90" s="694"/>
    </row>
    <row r="91" spans="1:12" x14ac:dyDescent="0.2">
      <c r="A91" s="694"/>
      <c r="B91" s="694"/>
      <c r="C91" s="718"/>
      <c r="D91" s="718"/>
      <c r="E91" s="718"/>
      <c r="F91" s="719"/>
      <c r="K91" s="694"/>
      <c r="L91" s="694"/>
    </row>
    <row r="92" spans="1:12" x14ac:dyDescent="0.2">
      <c r="A92" s="694"/>
      <c r="B92" s="694"/>
      <c r="C92" s="718"/>
      <c r="D92" s="718"/>
      <c r="E92" s="718"/>
      <c r="F92" s="719"/>
      <c r="K92" s="694"/>
      <c r="L92" s="694"/>
    </row>
    <row r="93" spans="1:12" s="694" customFormat="1" x14ac:dyDescent="0.2">
      <c r="C93" s="718"/>
      <c r="D93" s="718"/>
      <c r="E93" s="718"/>
      <c r="F93" s="719"/>
      <c r="G93" s="718"/>
    </row>
    <row r="94" spans="1:12" s="694" customFormat="1" x14ac:dyDescent="0.2">
      <c r="C94" s="718"/>
      <c r="D94" s="718"/>
      <c r="E94" s="718"/>
      <c r="F94" s="719"/>
      <c r="G94" s="718"/>
    </row>
    <row r="95" spans="1:12" s="694" customFormat="1" x14ac:dyDescent="0.2">
      <c r="C95" s="718"/>
      <c r="D95" s="718"/>
      <c r="E95" s="718"/>
      <c r="F95" s="719"/>
      <c r="G95" s="718"/>
    </row>
    <row r="96" spans="1:12" s="694" customFormat="1" x14ac:dyDescent="0.2">
      <c r="C96" s="718"/>
      <c r="D96" s="718"/>
      <c r="E96" s="718"/>
      <c r="F96" s="719"/>
      <c r="G96" s="718"/>
    </row>
    <row r="97" spans="3:7" s="694" customFormat="1" x14ac:dyDescent="0.2">
      <c r="C97" s="718"/>
      <c r="D97" s="718"/>
      <c r="E97" s="718"/>
      <c r="F97" s="719"/>
      <c r="G97" s="718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2" orientation="portrait" horizontalDpi="1200" verticalDpi="1200" r:id="rId1"/>
  <headerFooter alignWithMargins="0">
    <oddHeader xml:space="preserve">&amp;R&amp;"Arial CE,Tučné"Leden - Březen                       
2016 </oddHeader>
    <oddFooter>&amp;C19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Příjmy</vt:lpstr>
      <vt:lpstr>Výdaje</vt:lpstr>
      <vt:lpstr>Rozbor hospodaření</vt:lpstr>
      <vt:lpstr>SF 2016</vt:lpstr>
      <vt:lpstr>FRR 2016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Kovářová Marta</dc:creator>
  <cp:lastModifiedBy>Kovářová Marta</cp:lastModifiedBy>
  <dcterms:created xsi:type="dcterms:W3CDTF">2016-06-06T10:19:13Z</dcterms:created>
  <dcterms:modified xsi:type="dcterms:W3CDTF">2016-06-06T10:22:26Z</dcterms:modified>
</cp:coreProperties>
</file>