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8520" activeTab="4"/>
  </bookViews>
  <sheets>
    <sheet name="Rozbor hospodaření" sheetId="6" r:id="rId1"/>
    <sheet name="Příjmy" sheetId="2" r:id="rId2"/>
    <sheet name="Výdaje" sheetId="7" r:id="rId3"/>
    <sheet name="SF" sheetId="8" r:id="rId4"/>
    <sheet name="FRR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F60" i="8" l="1"/>
  <c r="E60" i="8"/>
  <c r="D60" i="8"/>
  <c r="D59" i="8"/>
  <c r="D69" i="8" s="1"/>
  <c r="F44" i="8"/>
  <c r="E44" i="8"/>
  <c r="D44" i="8"/>
  <c r="F27" i="8"/>
  <c r="E27" i="8"/>
  <c r="D27" i="8"/>
  <c r="F25" i="8"/>
  <c r="E25" i="8"/>
  <c r="D25" i="8"/>
  <c r="F22" i="8"/>
  <c r="F17" i="8"/>
  <c r="F8" i="8" s="1"/>
  <c r="F5" i="8" s="1"/>
  <c r="F53" i="8" s="1"/>
  <c r="F59" i="8" s="1"/>
  <c r="F69" i="8" s="1"/>
  <c r="E17" i="8"/>
  <c r="D17" i="8"/>
  <c r="E8" i="8"/>
  <c r="D8" i="8"/>
  <c r="E5" i="8"/>
  <c r="E52" i="8" s="1"/>
  <c r="D5" i="8"/>
  <c r="D52" i="8" s="1"/>
  <c r="F38" i="7"/>
  <c r="E38" i="7"/>
  <c r="F36" i="7"/>
  <c r="E36" i="7"/>
  <c r="F35" i="7"/>
  <c r="E35" i="7"/>
  <c r="F34" i="7"/>
  <c r="E34" i="7"/>
  <c r="F33" i="7"/>
  <c r="E33" i="7"/>
  <c r="F32" i="7"/>
  <c r="E32" i="7"/>
  <c r="F30" i="7"/>
  <c r="E30" i="7"/>
  <c r="F28" i="7"/>
  <c r="E28" i="7"/>
  <c r="F27" i="7"/>
  <c r="E27" i="7"/>
  <c r="F26" i="7"/>
  <c r="E26" i="7"/>
  <c r="F25" i="7"/>
  <c r="E25" i="7"/>
  <c r="F24" i="7"/>
  <c r="E24" i="7"/>
  <c r="F23" i="7"/>
  <c r="E23" i="7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3" i="7"/>
  <c r="E13" i="7"/>
  <c r="F12" i="7"/>
  <c r="E12" i="7"/>
  <c r="F11" i="7"/>
  <c r="E11" i="7"/>
  <c r="F10" i="7"/>
  <c r="E10" i="7"/>
  <c r="F8" i="7"/>
  <c r="F37" i="7" s="1"/>
  <c r="F39" i="7" s="1"/>
  <c r="E8" i="7"/>
  <c r="E37" i="7" s="1"/>
  <c r="G590" i="6"/>
  <c r="F590" i="6"/>
  <c r="H590" i="6" s="1"/>
  <c r="E590" i="6"/>
  <c r="H589" i="6"/>
  <c r="G570" i="6"/>
  <c r="F570" i="6"/>
  <c r="H570" i="6" s="1"/>
  <c r="E570" i="6"/>
  <c r="H569" i="6"/>
  <c r="G560" i="6"/>
  <c r="F560" i="6"/>
  <c r="H560" i="6" s="1"/>
  <c r="E560" i="6"/>
  <c r="H559" i="6"/>
  <c r="H558" i="6"/>
  <c r="G552" i="6"/>
  <c r="F552" i="6"/>
  <c r="H552" i="6" s="1"/>
  <c r="E552" i="6"/>
  <c r="H551" i="6"/>
  <c r="H550" i="6"/>
  <c r="H549" i="6"/>
  <c r="H548" i="6"/>
  <c r="H547" i="6"/>
  <c r="H546" i="6"/>
  <c r="H545" i="6"/>
  <c r="H544" i="6"/>
  <c r="H543" i="6"/>
  <c r="H542" i="6"/>
  <c r="H541" i="6"/>
  <c r="H540" i="6"/>
  <c r="G531" i="6"/>
  <c r="F531" i="6"/>
  <c r="H531" i="6" s="1"/>
  <c r="E531" i="6"/>
  <c r="H530" i="6"/>
  <c r="G514" i="6"/>
  <c r="F514" i="6"/>
  <c r="H514" i="6" s="1"/>
  <c r="E514" i="6"/>
  <c r="H513" i="6"/>
  <c r="H512" i="6"/>
  <c r="G506" i="6"/>
  <c r="F506" i="6"/>
  <c r="H506" i="6" s="1"/>
  <c r="H505" i="6"/>
  <c r="H504" i="6"/>
  <c r="G500" i="6"/>
  <c r="F500" i="6"/>
  <c r="H500" i="6" s="1"/>
  <c r="E500" i="6"/>
  <c r="E506" i="6" s="1"/>
  <c r="H499" i="6"/>
  <c r="H498" i="6"/>
  <c r="H497" i="6"/>
  <c r="G489" i="6"/>
  <c r="F489" i="6"/>
  <c r="H489" i="6" s="1"/>
  <c r="E489" i="6"/>
  <c r="H488" i="6"/>
  <c r="H487" i="6"/>
  <c r="H486" i="6"/>
  <c r="H485" i="6"/>
  <c r="G480" i="6"/>
  <c r="F480" i="6"/>
  <c r="H480" i="6" s="1"/>
  <c r="E480" i="6"/>
  <c r="H479" i="6"/>
  <c r="H478" i="6"/>
  <c r="H473" i="6"/>
  <c r="H472" i="6"/>
  <c r="G447" i="6"/>
  <c r="F447" i="6"/>
  <c r="H447" i="6" s="1"/>
  <c r="E447" i="6"/>
  <c r="H446" i="6"/>
  <c r="G440" i="6"/>
  <c r="F440" i="6"/>
  <c r="H440" i="6" s="1"/>
  <c r="E440" i="6"/>
  <c r="H439" i="6"/>
  <c r="H438" i="6"/>
  <c r="H437" i="6"/>
  <c r="G432" i="6"/>
  <c r="F432" i="6"/>
  <c r="H432" i="6" s="1"/>
  <c r="E432" i="6"/>
  <c r="H431" i="6"/>
  <c r="H430" i="6"/>
  <c r="H429" i="6"/>
  <c r="G424" i="6"/>
  <c r="F424" i="6"/>
  <c r="H424" i="6" s="1"/>
  <c r="E424" i="6"/>
  <c r="H423" i="6"/>
  <c r="H422" i="6"/>
  <c r="H421" i="6"/>
  <c r="H420" i="6"/>
  <c r="H419" i="6"/>
  <c r="H418" i="6"/>
  <c r="H417" i="6"/>
  <c r="G412" i="6"/>
  <c r="F412" i="6"/>
  <c r="E412" i="6"/>
  <c r="H411" i="6"/>
  <c r="H410" i="6"/>
  <c r="G400" i="6"/>
  <c r="F400" i="6"/>
  <c r="E400" i="6"/>
  <c r="H399" i="6"/>
  <c r="H398" i="6"/>
  <c r="H397" i="6"/>
  <c r="H396" i="6"/>
  <c r="H395" i="6"/>
  <c r="H394" i="6"/>
  <c r="H393" i="6"/>
  <c r="H392" i="6"/>
  <c r="H391" i="6"/>
  <c r="H390" i="6"/>
  <c r="G386" i="6"/>
  <c r="F386" i="6"/>
  <c r="H386" i="6" s="1"/>
  <c r="E386" i="6"/>
  <c r="H385" i="6"/>
  <c r="G376" i="6"/>
  <c r="F376" i="6"/>
  <c r="E376" i="6"/>
  <c r="H375" i="6"/>
  <c r="G369" i="6"/>
  <c r="F369" i="6"/>
  <c r="H369" i="6" s="1"/>
  <c r="E369" i="6"/>
  <c r="H368" i="6"/>
  <c r="H367" i="6"/>
  <c r="H366" i="6"/>
  <c r="H365" i="6"/>
  <c r="G355" i="6"/>
  <c r="F355" i="6"/>
  <c r="H355" i="6" s="1"/>
  <c r="E355" i="6"/>
  <c r="H354" i="6"/>
  <c r="G342" i="6"/>
  <c r="F342" i="6"/>
  <c r="H342" i="6" s="1"/>
  <c r="E342" i="6"/>
  <c r="H341" i="6"/>
  <c r="H340" i="6"/>
  <c r="H339" i="6"/>
  <c r="H338" i="6"/>
  <c r="H337" i="6"/>
  <c r="H336" i="6"/>
  <c r="H335" i="6"/>
  <c r="H334" i="6"/>
  <c r="G329" i="6"/>
  <c r="F329" i="6"/>
  <c r="E329" i="6"/>
  <c r="H328" i="6"/>
  <c r="G323" i="6"/>
  <c r="F323" i="6"/>
  <c r="H323" i="6" s="1"/>
  <c r="E323" i="6"/>
  <c r="H322" i="6"/>
  <c r="G316" i="6"/>
  <c r="F316" i="6"/>
  <c r="H316" i="6" s="1"/>
  <c r="E316" i="6"/>
  <c r="H315" i="6"/>
  <c r="H314" i="6"/>
  <c r="H313" i="6"/>
  <c r="H312" i="6"/>
  <c r="G311" i="6"/>
  <c r="F311" i="6"/>
  <c r="E311" i="6"/>
  <c r="E317" i="6" s="1"/>
  <c r="H310" i="6"/>
  <c r="H309" i="6"/>
  <c r="H308" i="6"/>
  <c r="G307" i="6"/>
  <c r="F307" i="6"/>
  <c r="H307" i="6" s="1"/>
  <c r="E307" i="6"/>
  <c r="H306" i="6"/>
  <c r="H305" i="6"/>
  <c r="G304" i="6"/>
  <c r="G317" i="6" s="1"/>
  <c r="F304" i="6"/>
  <c r="F317" i="6" s="1"/>
  <c r="E304" i="6"/>
  <c r="H303" i="6"/>
  <c r="H302" i="6"/>
  <c r="G297" i="6"/>
  <c r="F297" i="6"/>
  <c r="H297" i="6" s="1"/>
  <c r="E297" i="6"/>
  <c r="H296" i="6"/>
  <c r="H295" i="6"/>
  <c r="G279" i="6"/>
  <c r="F279" i="6"/>
  <c r="H279" i="6" s="1"/>
  <c r="E279" i="6"/>
  <c r="H278" i="6"/>
  <c r="H277" i="6"/>
  <c r="H276" i="6"/>
  <c r="H275" i="6"/>
  <c r="H274" i="6"/>
  <c r="H273" i="6"/>
  <c r="H272" i="6"/>
  <c r="H271" i="6"/>
  <c r="H270" i="6"/>
  <c r="H269" i="6"/>
  <c r="H268" i="6"/>
  <c r="G262" i="6"/>
  <c r="F262" i="6"/>
  <c r="H262" i="6" s="1"/>
  <c r="E262" i="6"/>
  <c r="H261" i="6"/>
  <c r="G256" i="6"/>
  <c r="F256" i="6"/>
  <c r="H256" i="6" s="1"/>
  <c r="E256" i="6"/>
  <c r="H255" i="6"/>
  <c r="H254" i="6"/>
  <c r="H253" i="6"/>
  <c r="H252" i="6"/>
  <c r="H251" i="6"/>
  <c r="H250" i="6"/>
  <c r="H249" i="6"/>
  <c r="H248" i="6"/>
  <c r="G243" i="6"/>
  <c r="F243" i="6"/>
  <c r="H243" i="6" s="1"/>
  <c r="E243" i="6"/>
  <c r="H242" i="6"/>
  <c r="H241" i="6"/>
  <c r="H240" i="6"/>
  <c r="H239" i="6"/>
  <c r="G225" i="6"/>
  <c r="F225" i="6"/>
  <c r="H225" i="6" s="1"/>
  <c r="E225" i="6"/>
  <c r="H224" i="6"/>
  <c r="G219" i="6"/>
  <c r="F219" i="6"/>
  <c r="H219" i="6" s="1"/>
  <c r="E219" i="6"/>
  <c r="H218" i="6"/>
  <c r="H217" i="6"/>
  <c r="H216" i="6"/>
  <c r="H215" i="6"/>
  <c r="H214" i="6"/>
  <c r="G213" i="6"/>
  <c r="F213" i="6"/>
  <c r="H213" i="6" s="1"/>
  <c r="E213" i="6"/>
  <c r="H212" i="6"/>
  <c r="H211" i="6"/>
  <c r="H210" i="6"/>
  <c r="G209" i="6"/>
  <c r="F209" i="6"/>
  <c r="H209" i="6" s="1"/>
  <c r="E209" i="6"/>
  <c r="H208" i="6"/>
  <c r="G207" i="6"/>
  <c r="F207" i="6"/>
  <c r="H207" i="6" s="1"/>
  <c r="E207" i="6"/>
  <c r="H206" i="6"/>
  <c r="H205" i="6"/>
  <c r="G204" i="6"/>
  <c r="F204" i="6"/>
  <c r="H204" i="6" s="1"/>
  <c r="E204" i="6"/>
  <c r="H203" i="6"/>
  <c r="H202" i="6"/>
  <c r="H201" i="6"/>
  <c r="H200" i="6"/>
  <c r="G199" i="6"/>
  <c r="F199" i="6"/>
  <c r="H199" i="6" s="1"/>
  <c r="E199" i="6"/>
  <c r="H198" i="6"/>
  <c r="G197" i="6"/>
  <c r="F197" i="6"/>
  <c r="H197" i="6" s="1"/>
  <c r="E197" i="6"/>
  <c r="H196" i="6"/>
  <c r="H195" i="6"/>
  <c r="H194" i="6"/>
  <c r="H193" i="6"/>
  <c r="G192" i="6"/>
  <c r="G220" i="6" s="1"/>
  <c r="F192" i="6"/>
  <c r="F220" i="6" s="1"/>
  <c r="E192" i="6"/>
  <c r="E220" i="6" s="1"/>
  <c r="E6" i="6" s="1"/>
  <c r="E4" i="6" s="1"/>
  <c r="E13" i="6" s="1"/>
  <c r="H191" i="6"/>
  <c r="H190" i="6"/>
  <c r="H189" i="6"/>
  <c r="G181" i="6"/>
  <c r="F181" i="6"/>
  <c r="H181" i="6" s="1"/>
  <c r="E181" i="6"/>
  <c r="H180" i="6"/>
  <c r="H179" i="6"/>
  <c r="H178" i="6"/>
  <c r="H177" i="6"/>
  <c r="G165" i="6"/>
  <c r="F165" i="6"/>
  <c r="H165" i="6" s="1"/>
  <c r="E165" i="6"/>
  <c r="H164" i="6"/>
  <c r="G156" i="6"/>
  <c r="F156" i="6"/>
  <c r="H156" i="6" s="1"/>
  <c r="E156" i="6"/>
  <c r="H155" i="6"/>
  <c r="H154" i="6"/>
  <c r="H153" i="6"/>
  <c r="H152" i="6"/>
  <c r="G147" i="6"/>
  <c r="F147" i="6"/>
  <c r="H147" i="6" s="1"/>
  <c r="E147" i="6"/>
  <c r="H146" i="6"/>
  <c r="G135" i="6"/>
  <c r="F135" i="6"/>
  <c r="F12" i="6" s="1"/>
  <c r="H12" i="6" s="1"/>
  <c r="E135" i="6"/>
  <c r="H134" i="6"/>
  <c r="H133" i="6"/>
  <c r="G127" i="6"/>
  <c r="F127" i="6"/>
  <c r="H127" i="6" s="1"/>
  <c r="E127" i="6"/>
  <c r="H126" i="6"/>
  <c r="H125" i="6"/>
  <c r="G106" i="6"/>
  <c r="F106" i="6"/>
  <c r="H106" i="6" s="1"/>
  <c r="E106" i="6"/>
  <c r="H105" i="6"/>
  <c r="H104" i="6"/>
  <c r="H103" i="6"/>
  <c r="G97" i="6"/>
  <c r="F97" i="6"/>
  <c r="H97" i="6" s="1"/>
  <c r="E97" i="6"/>
  <c r="H96" i="6"/>
  <c r="G90" i="6"/>
  <c r="F90" i="6"/>
  <c r="H90" i="6" s="1"/>
  <c r="E90" i="6"/>
  <c r="H89" i="6"/>
  <c r="G83" i="6"/>
  <c r="G107" i="6" s="1"/>
  <c r="G10" i="6" s="1"/>
  <c r="G9" i="6" s="1"/>
  <c r="F83" i="6"/>
  <c r="F107" i="6" s="1"/>
  <c r="E83" i="6"/>
  <c r="E107" i="6" s="1"/>
  <c r="H82" i="6"/>
  <c r="G74" i="6"/>
  <c r="G15" i="6" s="1"/>
  <c r="G14" i="6" s="1"/>
  <c r="F74" i="6"/>
  <c r="H74" i="6" s="1"/>
  <c r="E74" i="6"/>
  <c r="E15" i="6" s="1"/>
  <c r="E14" i="6" s="1"/>
  <c r="H73" i="6"/>
  <c r="H72" i="6"/>
  <c r="H71" i="6"/>
  <c r="G69" i="6"/>
  <c r="F69" i="6"/>
  <c r="H69" i="6" s="1"/>
  <c r="E69" i="6"/>
  <c r="H68" i="6"/>
  <c r="H67" i="6"/>
  <c r="H66" i="6"/>
  <c r="H65" i="6"/>
  <c r="H64" i="6"/>
  <c r="H63" i="6"/>
  <c r="G48" i="6"/>
  <c r="F48" i="6"/>
  <c r="H48" i="6" s="1"/>
  <c r="E48" i="6"/>
  <c r="H47" i="6"/>
  <c r="H46" i="6"/>
  <c r="H45" i="6"/>
  <c r="H44" i="6"/>
  <c r="G39" i="6"/>
  <c r="F39" i="6"/>
  <c r="H39" i="6" s="1"/>
  <c r="E39" i="6"/>
  <c r="H38" i="6"/>
  <c r="H37" i="6"/>
  <c r="H36" i="6"/>
  <c r="G31" i="6"/>
  <c r="G5" i="6" s="1"/>
  <c r="G4" i="6" s="1"/>
  <c r="G13" i="6" s="1"/>
  <c r="F31" i="6"/>
  <c r="H31" i="6" s="1"/>
  <c r="E31" i="6"/>
  <c r="E5" i="6" s="1"/>
  <c r="H30" i="6"/>
  <c r="H29" i="6"/>
  <c r="H28" i="6"/>
  <c r="H27" i="6"/>
  <c r="H26" i="6"/>
  <c r="G16" i="6"/>
  <c r="E16" i="6"/>
  <c r="F15" i="6"/>
  <c r="G12" i="6"/>
  <c r="E12" i="6"/>
  <c r="G11" i="6"/>
  <c r="F11" i="6"/>
  <c r="H11" i="6" s="1"/>
  <c r="E11" i="6"/>
  <c r="E10" i="6"/>
  <c r="E9" i="6" s="1"/>
  <c r="G8" i="6"/>
  <c r="F8" i="6"/>
  <c r="E8" i="6"/>
  <c r="G7" i="6"/>
  <c r="F7" i="6"/>
  <c r="H7" i="6" s="1"/>
  <c r="E7" i="6"/>
  <c r="G6" i="6"/>
  <c r="H5" i="6"/>
  <c r="F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26" i="6" s="1"/>
  <c r="A27" i="6" s="1"/>
  <c r="A28" i="6" s="1"/>
  <c r="A29" i="6" s="1"/>
  <c r="A30" i="6" s="1"/>
  <c r="A31" i="6" s="1"/>
  <c r="A36" i="6" s="1"/>
  <c r="A37" i="6" s="1"/>
  <c r="A38" i="6" s="1"/>
  <c r="A39" i="6" s="1"/>
  <c r="A44" i="6" s="1"/>
  <c r="A45" i="6" s="1"/>
  <c r="A46" i="6" s="1"/>
  <c r="A47" i="6" s="1"/>
  <c r="A48" i="6" s="1"/>
  <c r="A63" i="6" s="1"/>
  <c r="A64" i="6" s="1"/>
  <c r="A65" i="6" s="1"/>
  <c r="A66" i="6" s="1"/>
  <c r="A67" i="6" s="1"/>
  <c r="A68" i="6" s="1"/>
  <c r="A69" i="6" s="1"/>
  <c r="A71" i="6" s="1"/>
  <c r="A72" i="6" s="1"/>
  <c r="A73" i="6" s="1"/>
  <c r="A74" i="6" s="1"/>
  <c r="A82" i="6" s="1"/>
  <c r="A83" i="6" s="1"/>
  <c r="A89" i="6" s="1"/>
  <c r="A90" i="6" s="1"/>
  <c r="A96" i="6" s="1"/>
  <c r="A97" i="6" s="1"/>
  <c r="A103" i="6" s="1"/>
  <c r="A104" i="6" s="1"/>
  <c r="A105" i="6" s="1"/>
  <c r="A106" i="6" s="1"/>
  <c r="A107" i="6" s="1"/>
  <c r="A125" i="6" s="1"/>
  <c r="A126" i="6" s="1"/>
  <c r="A127" i="6" s="1"/>
  <c r="A133" i="6" s="1"/>
  <c r="A134" i="6" s="1"/>
  <c r="A135" i="6" s="1"/>
  <c r="A146" i="6" s="1"/>
  <c r="A147" i="6" s="1"/>
  <c r="A152" i="6" s="1"/>
  <c r="A153" i="6" s="1"/>
  <c r="A154" i="6" s="1"/>
  <c r="A155" i="6" s="1"/>
  <c r="A156" i="6" s="1"/>
  <c r="A164" i="6" s="1"/>
  <c r="A165" i="6" s="1"/>
  <c r="A177" i="6" s="1"/>
  <c r="A178" i="6" s="1"/>
  <c r="A179" i="6" s="1"/>
  <c r="A180" i="6" s="1"/>
  <c r="A181" i="6" s="1"/>
  <c r="A189" i="6" s="1"/>
  <c r="A190" i="6" s="1"/>
  <c r="A191" i="6" s="1"/>
  <c r="A192" i="6" s="1"/>
  <c r="A193" i="6" s="1"/>
  <c r="A194" i="6" s="1"/>
  <c r="A195" i="6" s="1"/>
  <c r="A196" i="6" s="1"/>
  <c r="A197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4" i="6" s="1"/>
  <c r="A225" i="6" s="1"/>
  <c r="A239" i="6" s="1"/>
  <c r="A240" i="6" s="1"/>
  <c r="A241" i="6" s="1"/>
  <c r="A242" i="6" s="1"/>
  <c r="A243" i="6" s="1"/>
  <c r="A248" i="6" s="1"/>
  <c r="A249" i="6" s="1"/>
  <c r="A250" i="6" s="1"/>
  <c r="A251" i="6" s="1"/>
  <c r="A252" i="6" s="1"/>
  <c r="A253" i="6" s="1"/>
  <c r="A254" i="6" s="1"/>
  <c r="A255" i="6" s="1"/>
  <c r="A256" i="6" s="1"/>
  <c r="A261" i="6" s="1"/>
  <c r="A262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95" i="6" s="1"/>
  <c r="A296" i="6" s="1"/>
  <c r="A297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22" i="6" s="1"/>
  <c r="A323" i="6" s="1"/>
  <c r="A328" i="6" s="1"/>
  <c r="A329" i="6" s="1"/>
  <c r="A334" i="6" s="1"/>
  <c r="A335" i="6" s="1"/>
  <c r="A336" i="6" s="1"/>
  <c r="A337" i="6" s="1"/>
  <c r="A338" i="6" s="1"/>
  <c r="A339" i="6" s="1"/>
  <c r="A340" i="6" s="1"/>
  <c r="A341" i="6" s="1"/>
  <c r="A342" i="6" s="1"/>
  <c r="A354" i="6" s="1"/>
  <c r="A355" i="6" s="1"/>
  <c r="A365" i="6" s="1"/>
  <c r="A366" i="6" s="1"/>
  <c r="A367" i="6" s="1"/>
  <c r="A368" i="6" s="1"/>
  <c r="A369" i="6" s="1"/>
  <c r="A375" i="6" s="1"/>
  <c r="A376" i="6" s="1"/>
  <c r="A385" i="6" s="1"/>
  <c r="A386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10" i="6" s="1"/>
  <c r="A412" i="6" s="1"/>
  <c r="A417" i="6" s="1"/>
  <c r="A419" i="6" s="1"/>
  <c r="A420" i="6" s="1"/>
  <c r="A421" i="6" s="1"/>
  <c r="A422" i="6" s="1"/>
  <c r="A423" i="6" s="1"/>
  <c r="A424" i="6" s="1"/>
  <c r="A429" i="6" s="1"/>
  <c r="A430" i="6" s="1"/>
  <c r="A431" i="6" s="1"/>
  <c r="A432" i="6" s="1"/>
  <c r="A437" i="6" s="1"/>
  <c r="A438" i="6" s="1"/>
  <c r="A439" i="6" s="1"/>
  <c r="A440" i="6" s="1"/>
  <c r="A446" i="6" s="1"/>
  <c r="A447" i="6" s="1"/>
  <c r="A472" i="6" s="1"/>
  <c r="A473" i="6" s="1"/>
  <c r="A478" i="6" s="1"/>
  <c r="A479" i="6" s="1"/>
  <c r="A480" i="6" s="1"/>
  <c r="A485" i="6" s="1"/>
  <c r="A486" i="6" s="1"/>
  <c r="A487" i="6" s="1"/>
  <c r="A488" i="6" s="1"/>
  <c r="A489" i="6" s="1"/>
  <c r="A497" i="6" s="1"/>
  <c r="A498" i="6" s="1"/>
  <c r="A499" i="6" s="1"/>
  <c r="A500" i="6" s="1"/>
  <c r="A504" i="6" s="1"/>
  <c r="A505" i="6" s="1"/>
  <c r="A506" i="6" s="1"/>
  <c r="A512" i="6" s="1"/>
  <c r="A513" i="6" s="1"/>
  <c r="A514" i="6" s="1"/>
  <c r="A530" i="6" s="1"/>
  <c r="A531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8" i="6" s="1"/>
  <c r="A559" i="6" s="1"/>
  <c r="A560" i="6" s="1"/>
  <c r="A569" i="6" s="1"/>
  <c r="A570" i="6" s="1"/>
  <c r="A589" i="6" s="1"/>
  <c r="A590" i="6" s="1"/>
  <c r="E39" i="7" l="1"/>
  <c r="G39" i="7" s="1"/>
  <c r="G37" i="7"/>
  <c r="E17" i="6"/>
  <c r="G17" i="6"/>
  <c r="H8" i="6"/>
  <c r="H107" i="6"/>
  <c r="F10" i="6"/>
  <c r="H220" i="6"/>
  <c r="H15" i="6"/>
  <c r="H83" i="6"/>
  <c r="H135" i="6"/>
  <c r="F6" i="6"/>
  <c r="H6" i="6" s="1"/>
  <c r="F16" i="6"/>
  <c r="H16" i="6" s="1"/>
  <c r="H192" i="6"/>
  <c r="H311" i="6"/>
  <c r="H329" i="6"/>
  <c r="H376" i="6"/>
  <c r="H400" i="6"/>
  <c r="H412" i="6"/>
  <c r="H317" i="6"/>
  <c r="H304" i="6"/>
  <c r="F52" i="5"/>
  <c r="E52" i="5"/>
  <c r="D52" i="5"/>
  <c r="D51" i="5"/>
  <c r="D61" i="5" s="1"/>
  <c r="F16" i="5"/>
  <c r="E16" i="5"/>
  <c r="D16" i="5"/>
  <c r="F14" i="5"/>
  <c r="E14" i="5"/>
  <c r="D14" i="5"/>
  <c r="F11" i="5"/>
  <c r="D8" i="5"/>
  <c r="F5" i="5"/>
  <c r="F46" i="5" s="1"/>
  <c r="F51" i="5" s="1"/>
  <c r="F61" i="5" s="1"/>
  <c r="E5" i="5"/>
  <c r="E45" i="5" s="1"/>
  <c r="D5" i="5"/>
  <c r="D45" i="5" s="1"/>
  <c r="G36" i="2"/>
  <c r="F36" i="2"/>
  <c r="G35" i="2"/>
  <c r="F35" i="2"/>
  <c r="G33" i="2"/>
  <c r="F33" i="2"/>
  <c r="G32" i="2"/>
  <c r="F32" i="2"/>
  <c r="G31" i="2"/>
  <c r="F31" i="2"/>
  <c r="G30" i="2"/>
  <c r="F30" i="2"/>
  <c r="G28" i="2"/>
  <c r="F28" i="2"/>
  <c r="G26" i="2"/>
  <c r="F26" i="2"/>
  <c r="G25" i="2"/>
  <c r="F25" i="2"/>
  <c r="G24" i="2"/>
  <c r="F24" i="2"/>
  <c r="G23" i="2"/>
  <c r="F23" i="2"/>
  <c r="G22" i="2"/>
  <c r="F22" i="2"/>
  <c r="G21" i="2"/>
  <c r="F21" i="2"/>
  <c r="G19" i="2"/>
  <c r="F19" i="2"/>
  <c r="G18" i="2"/>
  <c r="F18" i="2"/>
  <c r="G17" i="2"/>
  <c r="F17" i="2"/>
  <c r="G16" i="2"/>
  <c r="F16" i="2"/>
  <c r="G14" i="2"/>
  <c r="F14" i="2"/>
  <c r="G12" i="2"/>
  <c r="F12" i="2"/>
  <c r="G11" i="2"/>
  <c r="F11" i="2"/>
  <c r="G10" i="2"/>
  <c r="F10" i="2"/>
  <c r="G9" i="2"/>
  <c r="F9" i="2"/>
  <c r="G8" i="2"/>
  <c r="G29" i="2" s="1"/>
  <c r="G34" i="2" s="1"/>
  <c r="G37" i="2" s="1"/>
  <c r="F8" i="2"/>
  <c r="F29" i="2" s="1"/>
  <c r="F4" i="6" l="1"/>
  <c r="H10" i="6"/>
  <c r="F9" i="6"/>
  <c r="H9" i="6" s="1"/>
  <c r="F14" i="6"/>
  <c r="F34" i="2"/>
  <c r="H29" i="2"/>
  <c r="H4" i="6" l="1"/>
  <c r="F13" i="6"/>
  <c r="H13" i="6" s="1"/>
  <c r="F17" i="6"/>
  <c r="H17" i="6" s="1"/>
  <c r="H14" i="6"/>
  <c r="H34" i="2"/>
  <c r="F37" i="2"/>
</calcChain>
</file>

<file path=xl/comments1.xml><?xml version="1.0" encoding="utf-8"?>
<comments xmlns="http://schemas.openxmlformats.org/spreadsheetml/2006/main">
  <authors>
    <author>Kovářová Marta</author>
  </authors>
  <commentLis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Kovářová Marta:</t>
        </r>
        <r>
          <rPr>
            <sz val="9"/>
            <color indexed="81"/>
            <rFont val="Tahoma"/>
            <family val="2"/>
            <charset val="238"/>
          </rPr>
          <t xml:space="preserve">
Nahodilé příjmy, pojistné plnění, příjmy z pronájmu pozemků, ostatní nedaňové příjmy, příjmy z vlastní činnosti
</t>
        </r>
      </text>
    </comment>
  </commentList>
</comments>
</file>

<file path=xl/sharedStrings.xml><?xml version="1.0" encoding="utf-8"?>
<sst xmlns="http://schemas.openxmlformats.org/spreadsheetml/2006/main" count="884" uniqueCount="407">
  <si>
    <t>Název</t>
  </si>
  <si>
    <t>Rozp. schv.</t>
  </si>
  <si>
    <t>Rozp. uprav.</t>
  </si>
  <si>
    <t>Skutečnost</t>
  </si>
  <si>
    <t>Čerpání</t>
  </si>
  <si>
    <t>Příjmy celkem</t>
  </si>
  <si>
    <t>1.</t>
  </si>
  <si>
    <t>daňové</t>
  </si>
  <si>
    <t>2.</t>
  </si>
  <si>
    <t>nedaňové</t>
  </si>
  <si>
    <t>3.</t>
  </si>
  <si>
    <t xml:space="preserve">kapitálové </t>
  </si>
  <si>
    <t>4.</t>
  </si>
  <si>
    <t>přijaté dotace</t>
  </si>
  <si>
    <t>Výdaje celkem</t>
  </si>
  <si>
    <t>5.</t>
  </si>
  <si>
    <t>běžné výdaje</t>
  </si>
  <si>
    <t>6.</t>
  </si>
  <si>
    <t>kapitálové výdaje</t>
  </si>
  <si>
    <t>7.</t>
  </si>
  <si>
    <t>ostatní výdaje - ze Soc.fondu</t>
  </si>
  <si>
    <t>Saldo: příjmy - výdaje</t>
  </si>
  <si>
    <t>Financování celkem</t>
  </si>
  <si>
    <t>8.</t>
  </si>
  <si>
    <t>financ. (zál.. příd. do SF,převody na MMP, do FRR)</t>
  </si>
  <si>
    <t>9.</t>
  </si>
  <si>
    <t>financ. převody z MMP,použ.fondů</t>
  </si>
  <si>
    <t>Výsledek hospodaření</t>
  </si>
  <si>
    <t>Finanční středisko 12.1620 - Odbor ekonomický a poplatkový</t>
  </si>
  <si>
    <t>Provozní příjmy:</t>
  </si>
  <si>
    <t>Vlastní příjmy daňové</t>
  </si>
  <si>
    <t>třída 1</t>
  </si>
  <si>
    <t>Pol.</t>
  </si>
  <si>
    <t>Parag.</t>
  </si>
  <si>
    <t>Poplatek ze psa</t>
  </si>
  <si>
    <t>Poplatek za užívání veřej.prostr.</t>
  </si>
  <si>
    <t>Poplatek z ubytovací kapacity</t>
  </si>
  <si>
    <t>Z dobývání nerostů</t>
  </si>
  <si>
    <t>Správní poplatky- VHP, tomboly</t>
  </si>
  <si>
    <t xml:space="preserve">Součet:   ostatní daňové příjmy </t>
  </si>
  <si>
    <t>Vlastní příjmy nedaňové</t>
  </si>
  <si>
    <t>třída 2</t>
  </si>
  <si>
    <t>Úroky</t>
  </si>
  <si>
    <t>Sankční platby</t>
  </si>
  <si>
    <t>Ostatní nedaňové příjmy</t>
  </si>
  <si>
    <t>Součet: vlastní příjmy nedaňové</t>
  </si>
  <si>
    <t>Přijaté dotace provozní</t>
  </si>
  <si>
    <t>třída 4, seskupení položek 41..</t>
  </si>
  <si>
    <t xml:space="preserve">Dotace na volby </t>
  </si>
  <si>
    <t>Dotace na výkon státní správy</t>
  </si>
  <si>
    <t>Dotace - ÚP ochranné pomůcky</t>
  </si>
  <si>
    <t>Dotace od KÚ - příměstský tábor</t>
  </si>
  <si>
    <t>CELKEM</t>
  </si>
  <si>
    <t>FINANCOVÁNÍ                         +</t>
  </si>
  <si>
    <t>Fin.prostředky z MMP</t>
  </si>
  <si>
    <t>Převod podílu na daních</t>
  </si>
  <si>
    <t>Převod podílu na příspěvku na VSS</t>
  </si>
  <si>
    <t>Kompenzace příjmů z hazardu</t>
  </si>
  <si>
    <t>Převody z FRR</t>
  </si>
  <si>
    <t>Převody ze SF</t>
  </si>
  <si>
    <t xml:space="preserve">FINANCOVÁNÍ                          - </t>
  </si>
  <si>
    <t>Záloh. příděl do SF</t>
  </si>
  <si>
    <t>FRR - finanční vypořádání</t>
  </si>
  <si>
    <t>Převod  na MMP</t>
  </si>
  <si>
    <t>Provozní výdaje</t>
  </si>
  <si>
    <t>Transfery jiným organizacím a veřejným rozpočtům</t>
  </si>
  <si>
    <t>třída 5, pol. 5211 - 5219, 5221 - 5229, 5230, 5240, 5311, 5319, 5321 - 5329, 5332 - 5335, 5339</t>
  </si>
  <si>
    <t>3319-6409</t>
  </si>
  <si>
    <t xml:space="preserve">Prostředky na dotace a dary v souladu s novelou koncepce </t>
  </si>
  <si>
    <t>CELKEM TRANSF.JINÝM ORG. A VEŘ.ROZP.</t>
  </si>
  <si>
    <t>Tranfery obyvatelstvu</t>
  </si>
  <si>
    <t>třída 5, pol. 5493</t>
  </si>
  <si>
    <t>CELKEM TRANSFERY OBYVATELSTVU</t>
  </si>
  <si>
    <t>Kapitálové výdaje</t>
  </si>
  <si>
    <t>Investiční transfery jiným organizacím a veřejným rozpočtům</t>
  </si>
  <si>
    <t>třída 6, pol. 6311 - 6319, 6321-6329, 6331-6339,6341-6349,6352-6355,6359</t>
  </si>
  <si>
    <t>CELKEM INVESTIČNÍ TRANSFERY</t>
  </si>
  <si>
    <t>Běžné výdaje</t>
  </si>
  <si>
    <t>třída 5 - skupina 6 finanční operace</t>
  </si>
  <si>
    <t>seskupení položek 50 a 51, 5361 - 2</t>
  </si>
  <si>
    <t>Doplnění limitu pokladny</t>
  </si>
  <si>
    <t>Služby peněžních ústavů</t>
  </si>
  <si>
    <t>Nespecifikovaná rezerva</t>
  </si>
  <si>
    <t>Celkem finanční operace</t>
  </si>
  <si>
    <t>CELKEM PROVOZNÍ VÝDAJE</t>
  </si>
  <si>
    <t>Finanční středisko 12.8030 - SOCIÁLNÍ   FOND</t>
  </si>
  <si>
    <t>třída 5 - skupina 6 všeobecná veřejná správa a služby</t>
  </si>
  <si>
    <t>Zastupitelstva obcí</t>
  </si>
  <si>
    <t>Činnost místní správy</t>
  </si>
  <si>
    <t>Transfery obyvatelstvu</t>
  </si>
  <si>
    <t>pol. 5424, 5499</t>
  </si>
  <si>
    <t xml:space="preserve"> Odbor stavebně správní a dopravy</t>
  </si>
  <si>
    <t>Finanční středisko 12.1730 -  odd. stavebně správní -  stavební úřad</t>
  </si>
  <si>
    <t>Provozní příjmy</t>
  </si>
  <si>
    <t>Správní poplatky-odd.staveb.spr.</t>
  </si>
  <si>
    <t>Pokuty - stavebně správní</t>
  </si>
  <si>
    <t>Přijaté nekap.příspěvky a náhrady</t>
  </si>
  <si>
    <t>Příjmy z poskyt. služeb</t>
  </si>
  <si>
    <t>Finanční středisko  12.1750 -  odd. dopravy</t>
  </si>
  <si>
    <t>Správní poplatky-odd.dopravy</t>
  </si>
  <si>
    <t>CELKEM:</t>
  </si>
  <si>
    <t>Pokuty silnice</t>
  </si>
  <si>
    <t>Přij.nekapit.příspěvky a náhrady</t>
  </si>
  <si>
    <t>Pokuty doprava</t>
  </si>
  <si>
    <t>Finanční středisko  12.1790 - odbor majetku a investic</t>
  </si>
  <si>
    <t>Ostatní příjmy z vlastní činnosti</t>
  </si>
  <si>
    <t xml:space="preserve">Pokuty </t>
  </si>
  <si>
    <t>Příspěvky a náhrady - komunikace</t>
  </si>
  <si>
    <t>Celkem komunikace</t>
  </si>
  <si>
    <t>Pronájem MŠ</t>
  </si>
  <si>
    <t>Pojistné plnění</t>
  </si>
  <si>
    <t>Příspěvky a náhrady - MŠ</t>
  </si>
  <si>
    <t>Celkem MŠ</t>
  </si>
  <si>
    <t>Zřízení věcného břemene</t>
  </si>
  <si>
    <t>Celkem</t>
  </si>
  <si>
    <t>Poskytování služeb KD</t>
  </si>
  <si>
    <t>Pronájem nemovitosti KD</t>
  </si>
  <si>
    <t>Pronájem movitých věcí</t>
  </si>
  <si>
    <t>Příjmy z prodeje KM a DKP</t>
  </si>
  <si>
    <t xml:space="preserve">Celkem příjmy z KD </t>
  </si>
  <si>
    <t>Poskytování služeb</t>
  </si>
  <si>
    <t>Pronájem</t>
  </si>
  <si>
    <t>Celkem využ.vol.času</t>
  </si>
  <si>
    <t>Pronájem nebytových prostor</t>
  </si>
  <si>
    <t>Nebytové hospodářství</t>
  </si>
  <si>
    <r>
      <t xml:space="preserve">Poskytování služeb </t>
    </r>
    <r>
      <rPr>
        <b/>
        <sz val="9"/>
        <rFont val="Times New Roman"/>
        <family val="1"/>
        <charset val="238"/>
      </rPr>
      <t>WC</t>
    </r>
  </si>
  <si>
    <t>Příjmy z pronájmu pozemků</t>
  </si>
  <si>
    <t>Přijaté pojistné náhrady</t>
  </si>
  <si>
    <t>Celkem územní rozvoj a kom.služ</t>
  </si>
  <si>
    <t>Poskytování služeb MO</t>
  </si>
  <si>
    <t>Pronájem prostor v budově MO 2</t>
  </si>
  <si>
    <t>Přijaté nekapit. příspěvky a náhrady</t>
  </si>
  <si>
    <t>Ostatní nedaňové příjmy j. n.</t>
  </si>
  <si>
    <t>Celkem příjmy z budovy ÚMO 2</t>
  </si>
  <si>
    <t>Kapitálové příjmy</t>
  </si>
  <si>
    <t>tř. 3</t>
  </si>
  <si>
    <t>Příjmy z prodeje DHM</t>
  </si>
  <si>
    <t>třída 5 - skupina 2 průmyslová a ostatní odvětví hospodářství</t>
  </si>
  <si>
    <t>Komunikace</t>
  </si>
  <si>
    <t xml:space="preserve">Odpadní vody </t>
  </si>
  <si>
    <t>Vyčištění náhonu - spoluúčast</t>
  </si>
  <si>
    <t>Revitalizace toku-průleh-pojištění</t>
  </si>
  <si>
    <t>třída 5 - skupina 3 služby pro obyvatelstvo</t>
  </si>
  <si>
    <t>seskupení položek 50.. a 51.., 5361 - 2</t>
  </si>
  <si>
    <t>Mateřské školy</t>
  </si>
  <si>
    <t>Chovojkovy lomy</t>
  </si>
  <si>
    <t xml:space="preserve">Koterovská náves </t>
  </si>
  <si>
    <t>KD Šeříková</t>
  </si>
  <si>
    <t>Dětská hřiště</t>
  </si>
  <si>
    <t>Ostatní zájmová činnost (B.o.+ŠSP+fitness)</t>
  </si>
  <si>
    <t>Nebytové prostory</t>
  </si>
  <si>
    <t>Kom. služby, úz. rozvoj-poradenství, WC, fontána</t>
  </si>
  <si>
    <t>třída 6 - stavební investice</t>
  </si>
  <si>
    <t>položka 6121</t>
  </si>
  <si>
    <t>Globus - artefakt</t>
  </si>
  <si>
    <t xml:space="preserve">Komunikace </t>
  </si>
  <si>
    <t>Záležitosti vodních toků</t>
  </si>
  <si>
    <t>Mateřské školky</t>
  </si>
  <si>
    <t>KD Šeříkova</t>
  </si>
  <si>
    <t xml:space="preserve">Stavby - DH </t>
  </si>
  <si>
    <t>ŠSP</t>
  </si>
  <si>
    <t>Veřejné WC na Božkovském ostrově</t>
  </si>
  <si>
    <t>Péče o zeleň</t>
  </si>
  <si>
    <t>Koterov hasičská zbrojnice</t>
  </si>
  <si>
    <t>Činnost místní správy - investiční akce radnice</t>
  </si>
  <si>
    <t>Finanční středisko 12.1830 - Odbor životního prostředí</t>
  </si>
  <si>
    <t xml:space="preserve">Vlastní příjmy daňové </t>
  </si>
  <si>
    <t>tř. 1</t>
  </si>
  <si>
    <t>Poplatek za znečisť.ovzduší</t>
  </si>
  <si>
    <t>Správní poplatky</t>
  </si>
  <si>
    <t>tř. 2</t>
  </si>
  <si>
    <t>Pokuty-zvl.vet.péče, deratizace</t>
  </si>
  <si>
    <t>Přísp.náhrady-vet.péče, deratizace</t>
  </si>
  <si>
    <t>součet - veterinární péče</t>
  </si>
  <si>
    <t>Ochrana ovzduší - pokuty</t>
  </si>
  <si>
    <t>Ochrana ovzduší - náhrady</t>
  </si>
  <si>
    <t>součet - ochrana ovzduší</t>
  </si>
  <si>
    <t>Komunální odpad - pokuty</t>
  </si>
  <si>
    <t>Komunální odpad - přísp. a náhrady</t>
  </si>
  <si>
    <t>Separ. odpad - příspěvky a náhrady</t>
  </si>
  <si>
    <t>součet -odpady</t>
  </si>
  <si>
    <t>Pokuty</t>
  </si>
  <si>
    <t>Dotace - Nadace ČEZ</t>
  </si>
  <si>
    <t>Příspěvky a náhrady</t>
  </si>
  <si>
    <t>Nahodilé příjmy</t>
  </si>
  <si>
    <t>součet- péče o veřejnou zeleň</t>
  </si>
  <si>
    <t>třída 5 - skupina 1 zemědělské a lesní hospodářství</t>
  </si>
  <si>
    <t>pol. 5169</t>
  </si>
  <si>
    <t>Nákup služeb-zvláštní veterinární péče</t>
  </si>
  <si>
    <t>Úklid chodníků a komunik.</t>
  </si>
  <si>
    <t>seskupení položek 51..</t>
  </si>
  <si>
    <t>Péče o pískoviště</t>
  </si>
  <si>
    <t>Mobilní WC, pítka</t>
  </si>
  <si>
    <t>Nebezpečný odpad</t>
  </si>
  <si>
    <t>Komunální odpad</t>
  </si>
  <si>
    <t>Sběrný dvůr</t>
  </si>
  <si>
    <t>Separovaný odpad</t>
  </si>
  <si>
    <t>Veřejná zeleň</t>
  </si>
  <si>
    <t>Finanční středisko 12.1840 - kultura</t>
  </si>
  <si>
    <t>pol. 5139, 5175, 5179, 5194, 5499</t>
  </si>
  <si>
    <t>Ostatní záležitosti kultury</t>
  </si>
  <si>
    <t>Finanční středisko 12.1860 - Odbor sociální</t>
  </si>
  <si>
    <t xml:space="preserve">41..  </t>
  </si>
  <si>
    <t>Přijaté vratky transferů</t>
  </si>
  <si>
    <t>Přijaté příspěvky a náhrady</t>
  </si>
  <si>
    <t>pol. 5192</t>
  </si>
  <si>
    <t>Pohřebnictví</t>
  </si>
  <si>
    <t>Kancelář tajemníka</t>
  </si>
  <si>
    <t>Finanční středisko 12.9100 - Oddělení vnitřních věcí, oddělení právní a přestupkové</t>
  </si>
  <si>
    <t>Cestovní ruch - poskytování služeb</t>
  </si>
  <si>
    <t>Cestovní ruch - příspěvky a náhrady</t>
  </si>
  <si>
    <t>Distribuce publikací - poskytování služeb</t>
  </si>
  <si>
    <t>Prodej knih</t>
  </si>
  <si>
    <t>Pronájem KD</t>
  </si>
  <si>
    <t>Neinv. dar pro LDT</t>
  </si>
  <si>
    <t>Příspěvky, náhrady</t>
  </si>
  <si>
    <t>třída 5 - skupina 2 průmyslová a ostatní odvětví</t>
  </si>
  <si>
    <t>pol. 5139, 5154, 5169</t>
  </si>
  <si>
    <t>Cestovní ruch - Koterov</t>
  </si>
  <si>
    <t>Znalecké posudky - autovraky</t>
  </si>
  <si>
    <t>pol. 5139, 5163, 5164, 5169, 5194</t>
  </si>
  <si>
    <t>Kultura</t>
  </si>
  <si>
    <t>Obnova kulturního, národního a histor. Povědomí</t>
  </si>
  <si>
    <t>Záležitosti sděl.prostř.j.n.</t>
  </si>
  <si>
    <t>LDT</t>
  </si>
  <si>
    <t>Územní rozvoj</t>
  </si>
  <si>
    <t>třída 5 - skupina 5 obrana, bezpečnost, právní ochrana</t>
  </si>
  <si>
    <t>pol. 5169, 5194</t>
  </si>
  <si>
    <t>Hospodářská opatření pro krizové stavy</t>
  </si>
  <si>
    <t>Krizové řízení</t>
  </si>
  <si>
    <t>Bezpečnost a veřejný pořádek</t>
  </si>
  <si>
    <t>seskupení pol. 51.., 5222, 5361, 5362</t>
  </si>
  <si>
    <t>Zastupitelé</t>
  </si>
  <si>
    <t>Volby do Evropského parlamentu</t>
  </si>
  <si>
    <t>Místní správa</t>
  </si>
  <si>
    <t>třída 6 - pořízení DHM</t>
  </si>
  <si>
    <t>položka 6122</t>
  </si>
  <si>
    <t>Dopravní prostředky</t>
  </si>
  <si>
    <t>Finanční středisko 12.9200 -  práce a mzdy, personalistika</t>
  </si>
  <si>
    <t>pol. 5021, 5031, 5032</t>
  </si>
  <si>
    <t>OOV - kronika</t>
  </si>
  <si>
    <t>OOV - vítání občánků</t>
  </si>
  <si>
    <t>pol. 5019, 5021, 5031, 5032, 5039</t>
  </si>
  <si>
    <t>Refundace - povodně</t>
  </si>
  <si>
    <t>Refundace - JSDH</t>
  </si>
  <si>
    <t>seskupení pol. 50.., 5424</t>
  </si>
  <si>
    <t>Zastupitelé - mzdové výdaje</t>
  </si>
  <si>
    <t>6114-8</t>
  </si>
  <si>
    <t>Volby - mzdové výdaje</t>
  </si>
  <si>
    <t>Referendum - mzdové výdaje</t>
  </si>
  <si>
    <t>Místní správa - mzdové výdaje</t>
  </si>
  <si>
    <t xml:space="preserve">Kancelář tajemníka </t>
  </si>
  <si>
    <t>Finanční středisko 12.9500 - JSDH</t>
  </si>
  <si>
    <t>Kapitálové příspěvky a náhrady</t>
  </si>
  <si>
    <t>Přijaté inv. dary</t>
  </si>
  <si>
    <t>seskupení pol. 51..</t>
  </si>
  <si>
    <t>JSDH - běžné výdaje - MaI</t>
  </si>
  <si>
    <t>JSDH - běžné výdaje - KT</t>
  </si>
  <si>
    <t>třída 6 - kapitálové výdaje</t>
  </si>
  <si>
    <t>pol. 6121, 6122, 6123</t>
  </si>
  <si>
    <t>JSDH - kapitálové výdaje</t>
  </si>
  <si>
    <t xml:space="preserve">Odbor ekonomický a poplatkový </t>
  </si>
  <si>
    <t>Finanční středisko  12.4701 - 12.4712 - MŠ</t>
  </si>
  <si>
    <t>pol. 5331</t>
  </si>
  <si>
    <t xml:space="preserve"> 2.  MŠ - příspěvek na provoz</t>
  </si>
  <si>
    <t xml:space="preserve"> 5.  MŠ - příspěvek na provoz</t>
  </si>
  <si>
    <t>17. MŠ - příspěvek na provoz</t>
  </si>
  <si>
    <t>21. MŠ - příspěvek na provoz</t>
  </si>
  <si>
    <t>23.MŠ - příspěvek na provoz</t>
  </si>
  <si>
    <t>25.MŠ - příspěvek na provoz</t>
  </si>
  <si>
    <t>31.MŠ - příspěvek na provoz</t>
  </si>
  <si>
    <t>37.MŠ - příspěvek na provoz</t>
  </si>
  <si>
    <t>38.MŠ - příspěvek na provoz</t>
  </si>
  <si>
    <t>51.MŠ - příspěvek na provoz</t>
  </si>
  <si>
    <t>80.MŠ -příspěvek na provoz</t>
  </si>
  <si>
    <t>89.MŠ - příspěvek na provoz</t>
  </si>
  <si>
    <t>CELKEM- mateřské školy-provoz</t>
  </si>
  <si>
    <t>Kapitálové výdaje: třída 6</t>
  </si>
  <si>
    <t>pol. 6351</t>
  </si>
  <si>
    <t>Investiční příspěvek MŠ</t>
  </si>
  <si>
    <t>Finanční středisko  12.4704 - 21. MŠ - provoz jeslí</t>
  </si>
  <si>
    <t>VÝDAJE: běžné výdaje</t>
  </si>
  <si>
    <t>21.  MŠ - provozní příspěvek</t>
  </si>
  <si>
    <t>Finanční středisko 19.2912 - SVS</t>
  </si>
  <si>
    <t>Rozpočet příjmů nedaňových:</t>
  </si>
  <si>
    <t>Pronájem pozemků - SVS</t>
  </si>
  <si>
    <t>Složení  vlastních příjmů MO Plzeň 2 - Slovany za 1.- 6. 2019</t>
  </si>
  <si>
    <t xml:space="preserve">rozpočet </t>
  </si>
  <si>
    <t>skutečnost</t>
  </si>
  <si>
    <t xml:space="preserve">% skuteč. </t>
  </si>
  <si>
    <t>Příjmy vlastní</t>
  </si>
  <si>
    <t>uprav. v tis. Kč</t>
  </si>
  <si>
    <t>v tis. Kč</t>
  </si>
  <si>
    <t xml:space="preserve">  k rozpočtu</t>
  </si>
  <si>
    <t>Daňové -tř 1</t>
  </si>
  <si>
    <t>Správní poplatky všech odborů</t>
  </si>
  <si>
    <t>Poplatek z užívání veřejného prostranství</t>
  </si>
  <si>
    <t>Poplatek z  ubytovací kapacity</t>
  </si>
  <si>
    <t>Zrušené místní poplatky</t>
  </si>
  <si>
    <t>Znečistění ovzduší</t>
  </si>
  <si>
    <t>Nedaňové-tř 2</t>
  </si>
  <si>
    <t>Pokuty všechny odbory</t>
  </si>
  <si>
    <t>Příjmy z vlastní činnosti</t>
  </si>
  <si>
    <t xml:space="preserve">Příjmy z pronájmů movit.věcí + nebyt.prostor ÚMO, KD, MŠ </t>
  </si>
  <si>
    <t>Přijaté dary</t>
  </si>
  <si>
    <t>Přijaté vratky transferů soc.odbor</t>
  </si>
  <si>
    <t>Příjmy z pronájmů pozemků - SVS</t>
  </si>
  <si>
    <t>Náhrada poskytnutých služeb - SDH</t>
  </si>
  <si>
    <t>Příjmy z prodeje zboží</t>
  </si>
  <si>
    <t>Ostatní příjmy</t>
  </si>
  <si>
    <t>Kapitálové-tř 3</t>
  </si>
  <si>
    <t>Vlastní příjmy MO P 2</t>
  </si>
  <si>
    <t>Dotace na volby</t>
  </si>
  <si>
    <t xml:space="preserve">Ostatní neinvestiční dotace </t>
  </si>
  <si>
    <t>Dotace od KÚ - povodně</t>
  </si>
  <si>
    <t>Celkové vlastní příjmy + dotace MO P 2</t>
  </si>
  <si>
    <r>
      <t xml:space="preserve">Financování </t>
    </r>
    <r>
      <rPr>
        <sz val="10"/>
        <rFont val="Times New Roman"/>
        <family val="1"/>
      </rPr>
      <t>(zálohový příděl do Soc.fondu  v kal.roce)</t>
    </r>
  </si>
  <si>
    <r>
      <t>Financování</t>
    </r>
    <r>
      <rPr>
        <sz val="12"/>
        <rFont val="Times New Roman"/>
        <family val="1"/>
      </rPr>
      <t xml:space="preserve"> (</t>
    </r>
    <r>
      <rPr>
        <sz val="10"/>
        <rFont val="Times New Roman"/>
        <family val="1"/>
      </rPr>
      <t>zapojení účel. fondů+převody od MMP</t>
    </r>
    <r>
      <rPr>
        <sz val="12"/>
        <rFont val="Times New Roman"/>
        <family val="1"/>
      </rPr>
      <t>)</t>
    </r>
  </si>
  <si>
    <t>Celkové příjmy včetně financování</t>
  </si>
  <si>
    <t>Složení  výdajů  MO Plzeň 2 - Slovany za 1. - 6. 2019</t>
  </si>
  <si>
    <t>% skuteč. k</t>
  </si>
  <si>
    <t xml:space="preserve">Výdaje provozní </t>
  </si>
  <si>
    <t xml:space="preserve"> rozpočtu</t>
  </si>
  <si>
    <t>tř.5-skupina 1- zemědělství</t>
  </si>
  <si>
    <t>Veterinární  péče</t>
  </si>
  <si>
    <t>tř.5-skupina 2- průmyslová a ostatní odvětví</t>
  </si>
  <si>
    <t>Cestovní ruch</t>
  </si>
  <si>
    <t>Konzultační, poradenské a právní služby</t>
  </si>
  <si>
    <t>Vodní hospodářství</t>
  </si>
  <si>
    <t>tř.5-skupina 3 - služby pro obyvatelstvo</t>
  </si>
  <si>
    <t>Příspěvky na provoz 12ti MŠ + jeslí</t>
  </si>
  <si>
    <t>Údržba a opravy v MŠ + pojištění</t>
  </si>
  <si>
    <t>Dotace dle usnesení ZMO a RMO</t>
  </si>
  <si>
    <t>KD Šeříková, budova ÚMO P 2</t>
  </si>
  <si>
    <t>Kot.náves, dětská hřiště, B.O+ŠSP, nebyt. prostory</t>
  </si>
  <si>
    <t>Sběrný dvůr, separovaný odpad</t>
  </si>
  <si>
    <t>Vzhled obcí, zeleň</t>
  </si>
  <si>
    <t>Komunální služby (WC)</t>
  </si>
  <si>
    <t>Obrana, bezpečnost, právní ochrana</t>
  </si>
  <si>
    <t>Kronika + vítání občánků OOV</t>
  </si>
  <si>
    <t>Kulturní a zájmová činnost pro občany,LDT, tisk IZ</t>
  </si>
  <si>
    <t>tř. 5-skupina 5 - obrana bezpečnost,práv.ochrana</t>
  </si>
  <si>
    <t>Jednotky dobrovolných hasičů, ochrana obyvatel</t>
  </si>
  <si>
    <t>tř. 5-skupina 6 -  všeobecná veř.správa a služby</t>
  </si>
  <si>
    <t>Místní zastupitelské orgány</t>
  </si>
  <si>
    <t>Činnost místní správy, opatření pro kriz.stavy</t>
  </si>
  <si>
    <t>Volby, referendum</t>
  </si>
  <si>
    <t>Výdaje z finančních operací, finanční rezerva, doplnění pokladny</t>
  </si>
  <si>
    <t>Čerpání ze SF</t>
  </si>
  <si>
    <t>Celkem výdaje provozní  MO 2</t>
  </si>
  <si>
    <t>Investice stavební + majetek</t>
  </si>
  <si>
    <t>Celkové výdaje   MO 2</t>
  </si>
  <si>
    <t>FOND SOCIÁLNÍ MO2</t>
  </si>
  <si>
    <t>2019</t>
  </si>
  <si>
    <t>schv. rozpočet</t>
  </si>
  <si>
    <t>upr. rozpočet</t>
  </si>
  <si>
    <t>ÚHRN ZDROJŮ</t>
  </si>
  <si>
    <t>STAV bankovního účtu k 1.1.</t>
  </si>
  <si>
    <t>FINANČNÍ VYPOŘÁDÁNÍ  - příjmy</t>
  </si>
  <si>
    <t xml:space="preserve">TVORBA FONDU v daném roce </t>
  </si>
  <si>
    <t>Jednotný příděl</t>
  </si>
  <si>
    <t>SPLÁTKY ZÁPŮJČEK poskytnutých z FRR</t>
  </si>
  <si>
    <t>OSTATNÍ - nepřevedené úroky na příjmový účet</t>
  </si>
  <si>
    <t>ÚHRN POTŘEB</t>
  </si>
  <si>
    <t>FINANČNÍ VYPOŘÁDÁNÍ  - výdaje</t>
  </si>
  <si>
    <t xml:space="preserve">POTŘEBY FONDU v daném roce </t>
  </si>
  <si>
    <t>§ 6112</t>
  </si>
  <si>
    <t>pol. 5169 - nákup stravenek</t>
  </si>
  <si>
    <t>pol. 5179 - ošatné</t>
  </si>
  <si>
    <t>pol. 5499 - rekreace, plavenky, vitamíny</t>
  </si>
  <si>
    <t>§ 6171</t>
  </si>
  <si>
    <t>pol. 5139 - materiál</t>
  </si>
  <si>
    <t>pol. 5164 - pronájem</t>
  </si>
  <si>
    <t>Nepřevedeno</t>
  </si>
  <si>
    <t xml:space="preserve">POSKYTNUTÉ ZÁPŮJČKY v daném roce </t>
  </si>
  <si>
    <t>OSTATNÍ - nenahrazené poplatky z výdajového účtu</t>
  </si>
  <si>
    <r>
      <t xml:space="preserve">VOLNÉ PROSTŘEDKY K POUŽITÍ </t>
    </r>
    <r>
      <rPr>
        <sz val="8"/>
        <rFont val="Arial CE"/>
        <charset val="238"/>
      </rPr>
      <t>(rozdíl plánovaných zdrojů a potřeb)</t>
    </r>
  </si>
  <si>
    <r>
      <t xml:space="preserve">STAV účtu  k datu </t>
    </r>
    <r>
      <rPr>
        <sz val="8"/>
        <rFont val="Arial CE"/>
        <charset val="238"/>
      </rPr>
      <t>(rozdíl skutečných zdrojů a potřeb)</t>
    </r>
  </si>
  <si>
    <t>Pozn. Stav bankovního účtu (236) je skutečný stav finančních prostředků na bance, stav  fondu (419) zahrnuje stav pohledávek a závazků</t>
  </si>
  <si>
    <t>stav k</t>
  </si>
  <si>
    <t>stav</t>
  </si>
  <si>
    <t>1.1.</t>
  </si>
  <si>
    <t>do data</t>
  </si>
  <si>
    <t>Stav bankovního účtu (236)</t>
  </si>
  <si>
    <t>xxx</t>
  </si>
  <si>
    <t>SALDO POHLEDÁVEK A ZÁVAZKŮ</t>
  </si>
  <si>
    <t>POSKYTNUTÉ ZÁPŮJČKY</t>
  </si>
  <si>
    <t>OSTATNÍ pohledávky a závazky</t>
  </si>
  <si>
    <t>Nenahrazené poplatky z výdajového účtu</t>
  </si>
  <si>
    <t>Nepřevedené úroky na příjmový účet</t>
  </si>
  <si>
    <t>Stav fondu k datu (419)</t>
  </si>
  <si>
    <t>FOND REZERV A ROZVOJE MO2</t>
  </si>
  <si>
    <t>odbor EaP</t>
  </si>
  <si>
    <t>kapitálové výdaje - transfery</t>
  </si>
  <si>
    <t>odbor MAI</t>
  </si>
  <si>
    <t>kapitálové výdaje - stavební investice</t>
  </si>
  <si>
    <t>odbor JSDH</t>
  </si>
  <si>
    <t>kapitálové výdaje - stroje, přístroje, zařízení</t>
  </si>
  <si>
    <t>odbor KT</t>
  </si>
  <si>
    <t>provozní výdaje</t>
  </si>
  <si>
    <t>odbor ŽP</t>
  </si>
  <si>
    <t>odbor SOC - kultura</t>
  </si>
  <si>
    <t>PO - MŠ</t>
  </si>
  <si>
    <t>provozní výdaje - Pohyb 1P</t>
  </si>
  <si>
    <t>převod na MMP</t>
  </si>
  <si>
    <r>
      <t xml:space="preserve">VOLNÉ PROSTŘEDKY K POUŽITÍ </t>
    </r>
    <r>
      <rPr>
        <sz val="11"/>
        <rFont val="Times New Roman"/>
        <family val="1"/>
        <charset val="238"/>
      </rPr>
      <t>(rozdíl plánovaných zdrojů a potřeb)</t>
    </r>
  </si>
  <si>
    <r>
      <t xml:space="preserve">STAV účtu  k datu </t>
    </r>
    <r>
      <rPr>
        <sz val="11"/>
        <rFont val="Times New Roman"/>
        <family val="1"/>
        <charset val="238"/>
      </rPr>
      <t>(rozdíl skutečných zdrojů a potřeb)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</si>
</sst>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_ _ _ _ @"/>
  </numFmts>
  <fonts count="47" x14ac:knownFonts="1">
    <font>
      <sz val="11"/>
      <color theme="1"/>
      <name val="Calibri"/>
      <family val="2"/>
      <charset val="238"/>
      <scheme val="minor"/>
    </font>
    <font>
      <sz val="10"/>
      <name val="Frutiger CE 45"/>
      <family val="5"/>
      <charset val="238"/>
    </font>
    <font>
      <sz val="14"/>
      <name val="Frutiger CE 45"/>
      <family val="5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</font>
    <font>
      <sz val="10"/>
      <color indexed="11"/>
      <name val="Frutiger CE 45"/>
      <family val="5"/>
      <charset val="238"/>
    </font>
    <font>
      <b/>
      <sz val="11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9"/>
      <color indexed="9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7"/>
      <name val="Times New Roman"/>
      <family val="1"/>
      <charset val="238"/>
    </font>
    <font>
      <sz val="11"/>
      <color indexed="57"/>
      <name val="Times New Roman"/>
      <family val="1"/>
      <charset val="238"/>
    </font>
    <font>
      <sz val="9"/>
      <color indexed="57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color rgb="FF0070C0"/>
      <name val="Times New Roman"/>
      <family val="1"/>
      <charset val="238"/>
    </font>
    <font>
      <sz val="10"/>
      <color rgb="FFFF0000"/>
      <name val="Frutiger CE 45"/>
      <family val="5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25" fillId="0" borderId="0"/>
    <xf numFmtId="9" fontId="3" fillId="0" borderId="0" applyFont="0" applyFill="0" applyBorder="0" applyAlignment="0" applyProtection="0"/>
    <xf numFmtId="0" fontId="39" fillId="0" borderId="0"/>
    <xf numFmtId="0" fontId="39" fillId="0" borderId="0"/>
    <xf numFmtId="0" fontId="43" fillId="0" borderId="0"/>
  </cellStyleXfs>
  <cellXfs count="792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0" borderId="0" xfId="0" applyFo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" fontId="4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4" fillId="0" borderId="1" xfId="1" applyFont="1" applyBorder="1"/>
    <xf numFmtId="0" fontId="4" fillId="0" borderId="5" xfId="1" applyFont="1" applyBorder="1"/>
    <xf numFmtId="0" fontId="5" fillId="2" borderId="3" xfId="1" applyFont="1" applyFill="1" applyBorder="1"/>
    <xf numFmtId="1" fontId="4" fillId="0" borderId="3" xfId="0" applyNumberFormat="1" applyFont="1" applyFill="1" applyBorder="1"/>
    <xf numFmtId="10" fontId="6" fillId="0" borderId="6" xfId="0" applyNumberFormat="1" applyFont="1" applyFill="1" applyBorder="1"/>
    <xf numFmtId="0" fontId="7" fillId="0" borderId="7" xfId="1" applyFont="1" applyBorder="1"/>
    <xf numFmtId="0" fontId="7" fillId="0" borderId="8" xfId="1" applyFont="1" applyBorder="1"/>
    <xf numFmtId="1" fontId="7" fillId="0" borderId="9" xfId="0" applyNumberFormat="1" applyFont="1" applyFill="1" applyBorder="1"/>
    <xf numFmtId="1" fontId="7" fillId="0" borderId="10" xfId="0" applyNumberFormat="1" applyFont="1" applyFill="1" applyBorder="1"/>
    <xf numFmtId="10" fontId="8" fillId="0" borderId="9" xfId="0" applyNumberFormat="1" applyFont="1" applyFill="1" applyBorder="1"/>
    <xf numFmtId="0" fontId="7" fillId="0" borderId="11" xfId="1" applyFont="1" applyBorder="1"/>
    <xf numFmtId="0" fontId="7" fillId="0" borderId="12" xfId="1" applyFont="1" applyBorder="1"/>
    <xf numFmtId="1" fontId="7" fillId="0" borderId="13" xfId="0" applyNumberFormat="1" applyFont="1" applyFill="1" applyBorder="1"/>
    <xf numFmtId="10" fontId="8" fillId="0" borderId="13" xfId="0" applyNumberFormat="1" applyFont="1" applyFill="1" applyBorder="1"/>
    <xf numFmtId="0" fontId="7" fillId="0" borderId="14" xfId="1" applyFont="1" applyBorder="1"/>
    <xf numFmtId="0" fontId="7" fillId="0" borderId="15" xfId="1" applyFont="1" applyBorder="1"/>
    <xf numFmtId="1" fontId="7" fillId="0" borderId="16" xfId="0" applyNumberFormat="1" applyFont="1" applyFill="1" applyBorder="1"/>
    <xf numFmtId="1" fontId="7" fillId="0" borderId="5" xfId="0" applyNumberFormat="1" applyFont="1" applyFill="1" applyBorder="1"/>
    <xf numFmtId="10" fontId="8" fillId="0" borderId="16" xfId="0" applyNumberFormat="1" applyFont="1" applyFill="1" applyBorder="1"/>
    <xf numFmtId="0" fontId="4" fillId="0" borderId="2" xfId="1" applyFont="1" applyBorder="1"/>
    <xf numFmtId="0" fontId="5" fillId="3" borderId="3" xfId="1" applyFont="1" applyFill="1" applyBorder="1"/>
    <xf numFmtId="0" fontId="7" fillId="0" borderId="0" xfId="1" applyFont="1" applyBorder="1"/>
    <xf numFmtId="0" fontId="7" fillId="0" borderId="17" xfId="1" applyFont="1" applyBorder="1"/>
    <xf numFmtId="1" fontId="7" fillId="0" borderId="18" xfId="0" applyNumberFormat="1" applyFont="1" applyFill="1" applyBorder="1"/>
    <xf numFmtId="0" fontId="7" fillId="0" borderId="13" xfId="1" applyFont="1" applyBorder="1"/>
    <xf numFmtId="1" fontId="7" fillId="0" borderId="11" xfId="0" applyNumberFormat="1" applyFont="1" applyFill="1" applyBorder="1"/>
    <xf numFmtId="0" fontId="9" fillId="0" borderId="0" xfId="0" applyFont="1"/>
    <xf numFmtId="0" fontId="7" fillId="0" borderId="19" xfId="1" applyFont="1" applyBorder="1"/>
    <xf numFmtId="0" fontId="7" fillId="0" borderId="20" xfId="1" applyFont="1" applyBorder="1"/>
    <xf numFmtId="1" fontId="7" fillId="0" borderId="21" xfId="0" applyNumberFormat="1" applyFont="1" applyFill="1" applyBorder="1"/>
    <xf numFmtId="10" fontId="8" fillId="0" borderId="20" xfId="0" applyNumberFormat="1" applyFont="1" applyFill="1" applyBorder="1"/>
    <xf numFmtId="0" fontId="4" fillId="0" borderId="3" xfId="1" applyFont="1" applyBorder="1"/>
    <xf numFmtId="10" fontId="6" fillId="0" borderId="3" xfId="0" applyNumberFormat="1" applyFont="1" applyFill="1" applyBorder="1"/>
    <xf numFmtId="0" fontId="4" fillId="0" borderId="22" xfId="1" applyFont="1" applyBorder="1"/>
    <xf numFmtId="0" fontId="5" fillId="4" borderId="3" xfId="1" applyFont="1" applyFill="1" applyBorder="1"/>
    <xf numFmtId="0" fontId="7" fillId="0" borderId="7" xfId="1" applyFont="1" applyBorder="1" applyAlignment="1">
      <alignment horizontal="left"/>
    </xf>
    <xf numFmtId="0" fontId="4" fillId="0" borderId="8" xfId="1" applyFont="1" applyBorder="1"/>
    <xf numFmtId="1" fontId="7" fillId="0" borderId="17" xfId="0" applyNumberFormat="1" applyFont="1" applyFill="1" applyBorder="1"/>
    <xf numFmtId="10" fontId="8" fillId="0" borderId="17" xfId="0" applyNumberFormat="1" applyFont="1" applyFill="1" applyBorder="1"/>
    <xf numFmtId="0" fontId="7" fillId="0" borderId="19" xfId="1" applyFont="1" applyBorder="1" applyAlignment="1">
      <alignment horizontal="left"/>
    </xf>
    <xf numFmtId="0" fontId="7" fillId="0" borderId="1" xfId="1" applyFont="1" applyBorder="1"/>
    <xf numFmtId="0" fontId="7" fillId="0" borderId="5" xfId="1" applyFont="1" applyBorder="1"/>
    <xf numFmtId="0" fontId="4" fillId="5" borderId="3" xfId="1" applyFont="1" applyFill="1" applyBorder="1"/>
    <xf numFmtId="0" fontId="4" fillId="0" borderId="0" xfId="1" applyFont="1" applyFill="1" applyBorder="1"/>
    <xf numFmtId="1" fontId="4" fillId="0" borderId="0" xfId="0" applyNumberFormat="1" applyFont="1" applyFill="1" applyBorder="1"/>
    <xf numFmtId="1" fontId="4" fillId="0" borderId="0" xfId="0" applyNumberFormat="1" applyFont="1" applyBorder="1"/>
    <xf numFmtId="0" fontId="10" fillId="0" borderId="0" xfId="0" applyFont="1"/>
    <xf numFmtId="0" fontId="11" fillId="0" borderId="0" xfId="0" applyFont="1"/>
    <xf numFmtId="1" fontId="7" fillId="0" borderId="0" xfId="0" applyNumberFormat="1" applyFont="1"/>
    <xf numFmtId="0" fontId="7" fillId="0" borderId="0" xfId="0" applyFont="1"/>
    <xf numFmtId="0" fontId="12" fillId="0" borderId="0" xfId="0" applyFont="1"/>
    <xf numFmtId="0" fontId="13" fillId="0" borderId="0" xfId="0" applyFont="1"/>
    <xf numFmtId="0" fontId="7" fillId="5" borderId="18" xfId="1" applyFont="1" applyFill="1" applyBorder="1"/>
    <xf numFmtId="0" fontId="7" fillId="5" borderId="4" xfId="1" applyFont="1" applyFill="1" applyBorder="1"/>
    <xf numFmtId="1" fontId="7" fillId="5" borderId="4" xfId="0" applyNumberFormat="1" applyFont="1" applyFill="1" applyBorder="1"/>
    <xf numFmtId="0" fontId="7" fillId="5" borderId="4" xfId="0" applyFont="1" applyFill="1" applyBorder="1"/>
    <xf numFmtId="0" fontId="7" fillId="5" borderId="23" xfId="0" applyFont="1" applyFill="1" applyBorder="1"/>
    <xf numFmtId="0" fontId="7" fillId="5" borderId="24" xfId="1" applyFont="1" applyFill="1" applyBorder="1"/>
    <xf numFmtId="1" fontId="7" fillId="5" borderId="0" xfId="0" applyNumberFormat="1" applyFont="1" applyFill="1" applyBorder="1"/>
    <xf numFmtId="0" fontId="7" fillId="5" borderId="0" xfId="0" applyFont="1" applyFill="1" applyBorder="1"/>
    <xf numFmtId="0" fontId="7" fillId="5" borderId="25" xfId="0" applyFont="1" applyFill="1" applyBorder="1"/>
    <xf numFmtId="0" fontId="1" fillId="0" borderId="0" xfId="0" applyFont="1" applyFill="1"/>
    <xf numFmtId="0" fontId="4" fillId="5" borderId="0" xfId="1" applyFont="1" applyFill="1" applyBorder="1"/>
    <xf numFmtId="1" fontId="4" fillId="5" borderId="0" xfId="0" applyNumberFormat="1" applyFont="1" applyFill="1" applyBorder="1"/>
    <xf numFmtId="0" fontId="7" fillId="5" borderId="0" xfId="1" applyFont="1" applyFill="1" applyBorder="1"/>
    <xf numFmtId="0" fontId="4" fillId="0" borderId="26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/>
    <xf numFmtId="0" fontId="7" fillId="0" borderId="27" xfId="1" applyFont="1" applyBorder="1" applyAlignment="1">
      <alignment horizontal="right"/>
    </xf>
    <xf numFmtId="0" fontId="7" fillId="0" borderId="28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1" fontId="7" fillId="0" borderId="17" xfId="1" applyNumberFormat="1" applyFont="1" applyFill="1" applyBorder="1" applyAlignment="1">
      <alignment horizontal="right" wrapText="1"/>
    </xf>
    <xf numFmtId="0" fontId="7" fillId="0" borderId="29" xfId="1" applyFont="1" applyBorder="1" applyAlignment="1">
      <alignment horizontal="right"/>
    </xf>
    <xf numFmtId="0" fontId="7" fillId="0" borderId="30" xfId="1" applyFont="1" applyBorder="1" applyAlignment="1">
      <alignment horizontal="center"/>
    </xf>
    <xf numFmtId="0" fontId="7" fillId="0" borderId="12" xfId="1" applyFont="1" applyBorder="1" applyAlignment="1">
      <alignment horizontal="left"/>
    </xf>
    <xf numFmtId="1" fontId="7" fillId="0" borderId="13" xfId="1" applyNumberFormat="1" applyFont="1" applyFill="1" applyBorder="1" applyAlignment="1">
      <alignment horizontal="right" wrapText="1"/>
    </xf>
    <xf numFmtId="0" fontId="7" fillId="0" borderId="12" xfId="0" applyFont="1" applyBorder="1" applyAlignment="1">
      <alignment horizontal="left"/>
    </xf>
    <xf numFmtId="0" fontId="7" fillId="0" borderId="31" xfId="0" applyFont="1" applyBorder="1"/>
    <xf numFmtId="0" fontId="7" fillId="0" borderId="32" xfId="0" applyFont="1" applyBorder="1"/>
    <xf numFmtId="0" fontId="7" fillId="0" borderId="14" xfId="0" applyFont="1" applyBorder="1"/>
    <xf numFmtId="0" fontId="7" fillId="0" borderId="20" xfId="0" applyFont="1" applyFill="1" applyBorder="1"/>
    <xf numFmtId="0" fontId="4" fillId="0" borderId="26" xfId="1" applyFont="1" applyBorder="1" applyAlignment="1">
      <alignment horizontal="right"/>
    </xf>
    <xf numFmtId="0" fontId="4" fillId="0" borderId="2" xfId="1" applyFont="1" applyBorder="1" applyAlignment="1">
      <alignment horizontal="left"/>
    </xf>
    <xf numFmtId="1" fontId="4" fillId="0" borderId="3" xfId="1" applyNumberFormat="1" applyFont="1" applyFill="1" applyBorder="1" applyAlignment="1">
      <alignment horizontal="right"/>
    </xf>
    <xf numFmtId="0" fontId="7" fillId="5" borderId="33" xfId="1" applyFont="1" applyFill="1" applyBorder="1"/>
    <xf numFmtId="0" fontId="7" fillId="5" borderId="5" xfId="1" applyFont="1" applyFill="1" applyBorder="1"/>
    <xf numFmtId="1" fontId="7" fillId="5" borderId="5" xfId="0" applyNumberFormat="1" applyFont="1" applyFill="1" applyBorder="1"/>
    <xf numFmtId="0" fontId="7" fillId="5" borderId="5" xfId="0" applyFont="1" applyFill="1" applyBorder="1"/>
    <xf numFmtId="0" fontId="7" fillId="5" borderId="34" xfId="0" applyFont="1" applyFill="1" applyBorder="1"/>
    <xf numFmtId="0" fontId="4" fillId="0" borderId="22" xfId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22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12" xfId="0" applyFont="1" applyBorder="1"/>
    <xf numFmtId="1" fontId="7" fillId="0" borderId="12" xfId="0" applyNumberFormat="1" applyFont="1" applyFill="1" applyBorder="1"/>
    <xf numFmtId="10" fontId="8" fillId="0" borderId="35" xfId="0" applyNumberFormat="1" applyFont="1" applyFill="1" applyBorder="1"/>
    <xf numFmtId="0" fontId="7" fillId="0" borderId="36" xfId="0" applyFont="1" applyBorder="1"/>
    <xf numFmtId="0" fontId="7" fillId="0" borderId="37" xfId="0" applyFont="1" applyBorder="1"/>
    <xf numFmtId="0" fontId="7" fillId="0" borderId="15" xfId="0" applyFont="1" applyBorder="1"/>
    <xf numFmtId="1" fontId="7" fillId="0" borderId="38" xfId="0" applyNumberFormat="1" applyFont="1" applyFill="1" applyBorder="1"/>
    <xf numFmtId="1" fontId="7" fillId="0" borderId="15" xfId="0" applyNumberFormat="1" applyFont="1" applyFill="1" applyBorder="1"/>
    <xf numFmtId="10" fontId="8" fillId="0" borderId="39" xfId="0" applyNumberFormat="1" applyFont="1" applyFill="1" applyBorder="1"/>
    <xf numFmtId="0" fontId="7" fillId="0" borderId="33" xfId="0" applyFont="1" applyBorder="1"/>
    <xf numFmtId="0" fontId="7" fillId="0" borderId="34" xfId="0" applyFont="1" applyBorder="1"/>
    <xf numFmtId="0" fontId="4" fillId="0" borderId="5" xfId="0" applyFont="1" applyBorder="1"/>
    <xf numFmtId="1" fontId="4" fillId="0" borderId="16" xfId="0" applyNumberFormat="1" applyFont="1" applyFill="1" applyBorder="1"/>
    <xf numFmtId="1" fontId="4" fillId="0" borderId="5" xfId="0" applyNumberFormat="1" applyFont="1" applyFill="1" applyBorder="1"/>
    <xf numFmtId="0" fontId="4" fillId="5" borderId="4" xfId="1" applyFont="1" applyFill="1" applyBorder="1"/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/>
    <xf numFmtId="0" fontId="7" fillId="0" borderId="26" xfId="0" applyFont="1" applyBorder="1"/>
    <xf numFmtId="0" fontId="7" fillId="0" borderId="6" xfId="0" applyFont="1" applyBorder="1"/>
    <xf numFmtId="0" fontId="4" fillId="0" borderId="2" xfId="0" applyFont="1" applyBorder="1"/>
    <xf numFmtId="0" fontId="7" fillId="0" borderId="0" xfId="0" applyFont="1" applyBorder="1"/>
    <xf numFmtId="0" fontId="4" fillId="0" borderId="0" xfId="0" applyFont="1" applyBorder="1"/>
    <xf numFmtId="10" fontId="6" fillId="0" borderId="0" xfId="0" applyNumberFormat="1" applyFont="1" applyFill="1" applyBorder="1"/>
    <xf numFmtId="0" fontId="7" fillId="0" borderId="40" xfId="0" applyFont="1" applyBorder="1"/>
    <xf numFmtId="0" fontId="4" fillId="6" borderId="41" xfId="0" applyFont="1" applyFill="1" applyBorder="1"/>
    <xf numFmtId="1" fontId="7" fillId="0" borderId="3" xfId="0" applyNumberFormat="1" applyFont="1" applyFill="1" applyBorder="1"/>
    <xf numFmtId="0" fontId="7" fillId="0" borderId="3" xfId="0" applyFont="1" applyFill="1" applyBorder="1"/>
    <xf numFmtId="0" fontId="7" fillId="0" borderId="22" xfId="0" applyFont="1" applyBorder="1"/>
    <xf numFmtId="0" fontId="7" fillId="0" borderId="42" xfId="0" applyFont="1" applyBorder="1"/>
    <xf numFmtId="0" fontId="7" fillId="0" borderId="43" xfId="0" applyFont="1" applyBorder="1"/>
    <xf numFmtId="0" fontId="7" fillId="0" borderId="10" xfId="0" applyFont="1" applyFill="1" applyBorder="1"/>
    <xf numFmtId="0" fontId="7" fillId="0" borderId="9" xfId="0" applyFont="1" applyFill="1" applyBorder="1"/>
    <xf numFmtId="1" fontId="7" fillId="0" borderId="20" xfId="0" applyNumberFormat="1" applyFont="1" applyFill="1" applyBorder="1"/>
    <xf numFmtId="0" fontId="7" fillId="0" borderId="38" xfId="0" applyFont="1" applyFill="1" applyBorder="1"/>
    <xf numFmtId="10" fontId="8" fillId="0" borderId="38" xfId="0" applyNumberFormat="1" applyFont="1" applyFill="1" applyBorder="1"/>
    <xf numFmtId="9" fontId="1" fillId="0" borderId="0" xfId="0" applyNumberFormat="1" applyFont="1" applyFill="1"/>
    <xf numFmtId="0" fontId="7" fillId="0" borderId="1" xfId="0" applyFont="1" applyBorder="1"/>
    <xf numFmtId="0" fontId="4" fillId="6" borderId="2" xfId="0" applyFont="1" applyFill="1" applyBorder="1"/>
    <xf numFmtId="0" fontId="7" fillId="0" borderId="2" xfId="0" applyFont="1" applyFill="1" applyBorder="1"/>
    <xf numFmtId="0" fontId="7" fillId="0" borderId="3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8" xfId="0" applyFont="1" applyBorder="1"/>
    <xf numFmtId="0" fontId="7" fillId="0" borderId="8" xfId="0" applyFont="1" applyFill="1" applyBorder="1"/>
    <xf numFmtId="0" fontId="7" fillId="0" borderId="44" xfId="0" applyFont="1" applyBorder="1"/>
    <xf numFmtId="0" fontId="7" fillId="0" borderId="45" xfId="0" applyFont="1" applyBorder="1"/>
    <xf numFmtId="0" fontId="7" fillId="0" borderId="0" xfId="0" applyFont="1" applyFill="1" applyBorder="1"/>
    <xf numFmtId="0" fontId="7" fillId="0" borderId="14" xfId="0" applyFont="1" applyFill="1" applyBorder="1"/>
    <xf numFmtId="0" fontId="4" fillId="0" borderId="1" xfId="0" applyFont="1" applyBorder="1"/>
    <xf numFmtId="0" fontId="5" fillId="3" borderId="1" xfId="1" applyFont="1" applyFill="1" applyBorder="1"/>
    <xf numFmtId="0" fontId="14" fillId="3" borderId="22" xfId="1" applyFont="1" applyFill="1" applyBorder="1"/>
    <xf numFmtId="0" fontId="7" fillId="0" borderId="46" xfId="0" applyFont="1" applyBorder="1" applyAlignment="1">
      <alignment horizontal="right" wrapText="1"/>
    </xf>
    <xf numFmtId="0" fontId="7" fillId="0" borderId="47" xfId="0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" fontId="7" fillId="0" borderId="48" xfId="0" applyNumberFormat="1" applyFont="1" applyFill="1" applyBorder="1"/>
    <xf numFmtId="9" fontId="1" fillId="0" borderId="0" xfId="0" applyNumberFormat="1" applyFont="1"/>
    <xf numFmtId="0" fontId="15" fillId="0" borderId="2" xfId="0" applyFont="1" applyBorder="1"/>
    <xf numFmtId="0" fontId="16" fillId="0" borderId="2" xfId="0" applyFont="1" applyBorder="1"/>
    <xf numFmtId="0" fontId="5" fillId="7" borderId="1" xfId="1" applyFont="1" applyFill="1" applyBorder="1"/>
    <xf numFmtId="0" fontId="14" fillId="7" borderId="22" xfId="1" applyFont="1" applyFill="1" applyBorder="1"/>
    <xf numFmtId="0" fontId="7" fillId="8" borderId="18" xfId="0" applyFont="1" applyFill="1" applyBorder="1" applyAlignment="1">
      <alignment horizontal="right" wrapText="1"/>
    </xf>
    <xf numFmtId="0" fontId="7" fillId="8" borderId="4" xfId="0" applyFont="1" applyFill="1" applyBorder="1" applyAlignment="1">
      <alignment horizontal="right" wrapText="1"/>
    </xf>
    <xf numFmtId="0" fontId="7" fillId="8" borderId="4" xfId="0" applyFont="1" applyFill="1" applyBorder="1" applyAlignment="1">
      <alignment wrapText="1"/>
    </xf>
    <xf numFmtId="1" fontId="7" fillId="8" borderId="4" xfId="0" applyNumberFormat="1" applyFont="1" applyFill="1" applyBorder="1"/>
    <xf numFmtId="10" fontId="8" fillId="8" borderId="23" xfId="0" applyNumberFormat="1" applyFont="1" applyFill="1" applyBorder="1"/>
    <xf numFmtId="0" fontId="7" fillId="8" borderId="24" xfId="0" applyFont="1" applyFill="1" applyBorder="1" applyAlignment="1">
      <alignment horizontal="right" wrapText="1"/>
    </xf>
    <xf numFmtId="1" fontId="7" fillId="8" borderId="0" xfId="0" applyNumberFormat="1" applyFont="1" applyFill="1" applyBorder="1"/>
    <xf numFmtId="10" fontId="8" fillId="8" borderId="25" xfId="0" applyNumberFormat="1" applyFont="1" applyFill="1" applyBorder="1"/>
    <xf numFmtId="0" fontId="7" fillId="8" borderId="0" xfId="0" applyFont="1" applyFill="1" applyBorder="1" applyAlignment="1">
      <alignment horizontal="right" wrapText="1"/>
    </xf>
    <xf numFmtId="0" fontId="7" fillId="8" borderId="0" xfId="0" applyFont="1" applyFill="1" applyBorder="1" applyAlignment="1">
      <alignment wrapText="1"/>
    </xf>
    <xf numFmtId="0" fontId="7" fillId="8" borderId="33" xfId="0" applyFont="1" applyFill="1" applyBorder="1" applyAlignment="1">
      <alignment horizontal="right" wrapText="1"/>
    </xf>
    <xf numFmtId="0" fontId="7" fillId="8" borderId="5" xfId="0" applyFont="1" applyFill="1" applyBorder="1" applyAlignment="1">
      <alignment wrapText="1"/>
    </xf>
    <xf numFmtId="1" fontId="7" fillId="8" borderId="5" xfId="0" applyNumberFormat="1" applyFont="1" applyFill="1" applyBorder="1"/>
    <xf numFmtId="10" fontId="8" fillId="8" borderId="34" xfId="0" applyNumberFormat="1" applyFont="1" applyFill="1" applyBorder="1"/>
    <xf numFmtId="0" fontId="7" fillId="0" borderId="42" xfId="0" applyFont="1" applyFill="1" applyBorder="1" applyAlignment="1">
      <alignment horizontal="right" wrapText="1"/>
    </xf>
    <xf numFmtId="0" fontId="7" fillId="0" borderId="49" xfId="1" applyFont="1" applyFill="1" applyBorder="1"/>
    <xf numFmtId="0" fontId="7" fillId="0" borderId="50" xfId="0" applyFont="1" applyFill="1" applyBorder="1" applyAlignment="1">
      <alignment wrapText="1"/>
    </xf>
    <xf numFmtId="1" fontId="7" fillId="0" borderId="8" xfId="0" applyNumberFormat="1" applyFont="1" applyFill="1" applyBorder="1"/>
    <xf numFmtId="0" fontId="7" fillId="0" borderId="17" xfId="0" applyFont="1" applyFill="1" applyBorder="1"/>
    <xf numFmtId="1" fontId="7" fillId="0" borderId="14" xfId="0" applyNumberFormat="1" applyFont="1" applyFill="1" applyBorder="1"/>
    <xf numFmtId="10" fontId="8" fillId="0" borderId="21" xfId="0" applyNumberFormat="1" applyFont="1" applyFill="1" applyBorder="1"/>
    <xf numFmtId="1" fontId="4" fillId="0" borderId="2" xfId="0" applyNumberFormat="1" applyFont="1" applyFill="1" applyBorder="1"/>
    <xf numFmtId="10" fontId="8" fillId="0" borderId="3" xfId="0" applyNumberFormat="1" applyFont="1" applyFill="1" applyBorder="1"/>
    <xf numFmtId="0" fontId="4" fillId="5" borderId="18" xfId="1" applyFont="1" applyFill="1" applyBorder="1"/>
    <xf numFmtId="1" fontId="4" fillId="5" borderId="4" xfId="1" applyNumberFormat="1" applyFont="1" applyFill="1" applyBorder="1"/>
    <xf numFmtId="0" fontId="4" fillId="5" borderId="24" xfId="1" applyFont="1" applyFill="1" applyBorder="1"/>
    <xf numFmtId="0" fontId="7" fillId="5" borderId="24" xfId="0" applyFont="1" applyFill="1" applyBorder="1"/>
    <xf numFmtId="0" fontId="1" fillId="0" borderId="0" xfId="0" applyFont="1" applyBorder="1"/>
    <xf numFmtId="0" fontId="7" fillId="5" borderId="33" xfId="0" applyFont="1" applyFill="1" applyBorder="1"/>
    <xf numFmtId="0" fontId="1" fillId="0" borderId="0" xfId="0" applyFont="1" applyFill="1" applyBorder="1"/>
    <xf numFmtId="0" fontId="4" fillId="0" borderId="33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1" fontId="4" fillId="0" borderId="16" xfId="1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16" xfId="0" applyFont="1" applyBorder="1"/>
    <xf numFmtId="0" fontId="7" fillId="0" borderId="42" xfId="1" applyFont="1" applyBorder="1" applyAlignment="1">
      <alignment horizontal="right"/>
    </xf>
    <xf numFmtId="0" fontId="7" fillId="0" borderId="43" xfId="1" applyFont="1" applyBorder="1" applyAlignment="1">
      <alignment horizontal="right"/>
    </xf>
    <xf numFmtId="1" fontId="7" fillId="0" borderId="13" xfId="1" applyNumberFormat="1" applyFont="1" applyFill="1" applyBorder="1" applyAlignment="1">
      <alignment horizontal="right"/>
    </xf>
    <xf numFmtId="1" fontId="7" fillId="0" borderId="8" xfId="1" applyNumberFormat="1" applyFont="1" applyFill="1" applyBorder="1" applyAlignment="1">
      <alignment horizontal="right"/>
    </xf>
    <xf numFmtId="0" fontId="7" fillId="0" borderId="24" xfId="0" applyFont="1" applyBorder="1"/>
    <xf numFmtId="0" fontId="7" fillId="0" borderId="21" xfId="0" applyFont="1" applyFill="1" applyBorder="1" applyAlignment="1">
      <alignment horizontal="right"/>
    </xf>
    <xf numFmtId="0" fontId="4" fillId="8" borderId="24" xfId="1" applyFont="1" applyFill="1" applyBorder="1"/>
    <xf numFmtId="0" fontId="4" fillId="8" borderId="0" xfId="1" applyFont="1" applyFill="1" applyBorder="1"/>
    <xf numFmtId="0" fontId="14" fillId="8" borderId="0" xfId="1" applyFont="1" applyFill="1" applyBorder="1"/>
    <xf numFmtId="9" fontId="7" fillId="0" borderId="0" xfId="0" applyNumberFormat="1" applyFont="1"/>
    <xf numFmtId="0" fontId="17" fillId="0" borderId="0" xfId="0" applyFont="1"/>
    <xf numFmtId="0" fontId="18" fillId="0" borderId="0" xfId="0" applyFont="1"/>
    <xf numFmtId="9" fontId="19" fillId="0" borderId="0" xfId="0" applyNumberFormat="1" applyFont="1"/>
    <xf numFmtId="0" fontId="4" fillId="0" borderId="0" xfId="0" applyFont="1"/>
    <xf numFmtId="0" fontId="7" fillId="0" borderId="46" xfId="0" applyFont="1" applyBorder="1"/>
    <xf numFmtId="0" fontId="7" fillId="0" borderId="47" xfId="0" applyFont="1" applyBorder="1"/>
    <xf numFmtId="0" fontId="7" fillId="9" borderId="0" xfId="1" applyFont="1" applyFill="1" applyBorder="1"/>
    <xf numFmtId="1" fontId="7" fillId="0" borderId="4" xfId="0" applyNumberFormat="1" applyFont="1" applyFill="1" applyBorder="1"/>
    <xf numFmtId="0" fontId="7" fillId="0" borderId="48" xfId="0" applyFont="1" applyFill="1" applyBorder="1"/>
    <xf numFmtId="0" fontId="7" fillId="9" borderId="12" xfId="0" applyFont="1" applyFill="1" applyBorder="1"/>
    <xf numFmtId="0" fontId="7" fillId="9" borderId="12" xfId="1" applyFont="1" applyFill="1" applyBorder="1"/>
    <xf numFmtId="0" fontId="7" fillId="9" borderId="15" xfId="0" applyFont="1" applyFill="1" applyBorder="1"/>
    <xf numFmtId="0" fontId="4" fillId="9" borderId="2" xfId="0" applyFont="1" applyFill="1" applyBorder="1"/>
    <xf numFmtId="0" fontId="4" fillId="9" borderId="0" xfId="0" applyFont="1" applyFill="1" applyBorder="1"/>
    <xf numFmtId="0" fontId="10" fillId="0" borderId="0" xfId="0" applyFont="1" applyBorder="1"/>
    <xf numFmtId="0" fontId="13" fillId="0" borderId="0" xfId="0" applyFont="1" applyBorder="1"/>
    <xf numFmtId="1" fontId="7" fillId="0" borderId="0" xfId="0" applyNumberFormat="1" applyFont="1" applyBorder="1"/>
    <xf numFmtId="0" fontId="7" fillId="0" borderId="35" xfId="0" applyFont="1" applyBorder="1"/>
    <xf numFmtId="0" fontId="7" fillId="5" borderId="18" xfId="0" applyFont="1" applyFill="1" applyBorder="1"/>
    <xf numFmtId="0" fontId="4" fillId="0" borderId="18" xfId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" fontId="4" fillId="0" borderId="48" xfId="1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48" xfId="0" applyFont="1" applyBorder="1"/>
    <xf numFmtId="0" fontId="7" fillId="0" borderId="10" xfId="1" applyFont="1" applyBorder="1" applyAlignment="1">
      <alignment horizontal="left"/>
    </xf>
    <xf numFmtId="1" fontId="7" fillId="0" borderId="9" xfId="1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10" fontId="8" fillId="0" borderId="51" xfId="0" applyNumberFormat="1" applyFont="1" applyFill="1" applyBorder="1"/>
    <xf numFmtId="0" fontId="7" fillId="0" borderId="30" xfId="1" applyFont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/>
    <xf numFmtId="0" fontId="7" fillId="0" borderId="15" xfId="0" applyFont="1" applyFill="1" applyBorder="1"/>
    <xf numFmtId="10" fontId="8" fillId="0" borderId="52" xfId="0" applyNumberFormat="1" applyFont="1" applyFill="1" applyBorder="1"/>
    <xf numFmtId="0" fontId="4" fillId="0" borderId="33" xfId="0" applyFont="1" applyBorder="1"/>
    <xf numFmtId="0" fontId="4" fillId="0" borderId="34" xfId="0" applyFont="1" applyBorder="1"/>
    <xf numFmtId="0" fontId="4" fillId="9" borderId="5" xfId="0" applyFont="1" applyFill="1" applyBorder="1"/>
    <xf numFmtId="0" fontId="4" fillId="0" borderId="16" xfId="1" applyFont="1" applyFill="1" applyBorder="1" applyAlignment="1">
      <alignment horizontal="right"/>
    </xf>
    <xf numFmtId="10" fontId="6" fillId="0" borderId="53" xfId="0" applyNumberFormat="1" applyFont="1" applyFill="1" applyBorder="1"/>
    <xf numFmtId="0" fontId="4" fillId="10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20" fillId="0" borderId="0" xfId="0" applyFont="1" applyBorder="1"/>
    <xf numFmtId="0" fontId="20" fillId="9" borderId="0" xfId="0" applyFont="1" applyFill="1" applyBorder="1"/>
    <xf numFmtId="0" fontId="4" fillId="0" borderId="0" xfId="1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/>
    </xf>
    <xf numFmtId="0" fontId="7" fillId="0" borderId="9" xfId="1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31" xfId="1" applyFont="1" applyFill="1" applyBorder="1" applyAlignment="1">
      <alignment horizontal="right"/>
    </xf>
    <xf numFmtId="0" fontId="7" fillId="0" borderId="32" xfId="1" applyFont="1" applyFill="1" applyBorder="1" applyAlignment="1">
      <alignment horizontal="right"/>
    </xf>
    <xf numFmtId="0" fontId="7" fillId="0" borderId="20" xfId="1" applyFont="1" applyFill="1" applyBorder="1" applyAlignment="1">
      <alignment horizontal="left"/>
    </xf>
    <xf numFmtId="0" fontId="7" fillId="0" borderId="20" xfId="1" applyFont="1" applyFill="1" applyBorder="1" applyAlignment="1">
      <alignment horizontal="right"/>
    </xf>
    <xf numFmtId="0" fontId="7" fillId="0" borderId="26" xfId="1" applyFont="1" applyFill="1" applyBorder="1" applyAlignment="1">
      <alignment horizontal="right"/>
    </xf>
    <xf numFmtId="0" fontId="7" fillId="0" borderId="6" xfId="1" applyFont="1" applyFill="1" applyBorder="1" applyAlignment="1">
      <alignment horizontal="right"/>
    </xf>
    <xf numFmtId="0" fontId="4" fillId="0" borderId="22" xfId="1" applyFont="1" applyBorder="1" applyAlignment="1">
      <alignment horizontal="left"/>
    </xf>
    <xf numFmtId="0" fontId="4" fillId="10" borderId="3" xfId="1" applyFont="1" applyFill="1" applyBorder="1" applyAlignment="1">
      <alignment horizontal="right"/>
    </xf>
    <xf numFmtId="0" fontId="7" fillId="0" borderId="42" xfId="1" applyFont="1" applyFill="1" applyBorder="1" applyAlignment="1">
      <alignment horizontal="right"/>
    </xf>
    <xf numFmtId="0" fontId="7" fillId="0" borderId="43" xfId="1" applyFont="1" applyFill="1" applyBorder="1" applyAlignment="1">
      <alignment horizontal="right"/>
    </xf>
    <xf numFmtId="0" fontId="7" fillId="0" borderId="10" xfId="1" applyFont="1" applyFill="1" applyBorder="1" applyAlignment="1">
      <alignment horizontal="left"/>
    </xf>
    <xf numFmtId="0" fontId="7" fillId="0" borderId="9" xfId="1" applyFont="1" applyFill="1" applyBorder="1" applyAlignment="1">
      <alignment horizontal="right"/>
    </xf>
    <xf numFmtId="0" fontId="7" fillId="0" borderId="10" xfId="1" applyFont="1" applyFill="1" applyBorder="1" applyAlignment="1">
      <alignment horizontal="right"/>
    </xf>
    <xf numFmtId="0" fontId="7" fillId="0" borderId="29" xfId="1" applyFont="1" applyFill="1" applyBorder="1" applyAlignment="1">
      <alignment horizontal="right"/>
    </xf>
    <xf numFmtId="0" fontId="7" fillId="0" borderId="30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left"/>
    </xf>
    <xf numFmtId="0" fontId="7" fillId="0" borderId="13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44" xfId="1" applyFont="1" applyFill="1" applyBorder="1" applyAlignment="1">
      <alignment horizontal="right"/>
    </xf>
    <xf numFmtId="0" fontId="7" fillId="0" borderId="45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0" fontId="7" fillId="0" borderId="21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7" fillId="0" borderId="21" xfId="0" applyFont="1" applyFill="1" applyBorder="1"/>
    <xf numFmtId="0" fontId="7" fillId="0" borderId="26" xfId="1" applyFont="1" applyBorder="1" applyAlignment="1">
      <alignment horizontal="right"/>
    </xf>
    <xf numFmtId="0" fontId="7" fillId="0" borderId="6" xfId="1" applyFont="1" applyBorder="1" applyAlignment="1">
      <alignment horizontal="right"/>
    </xf>
    <xf numFmtId="0" fontId="4" fillId="0" borderId="4" xfId="1" applyFont="1" applyBorder="1" applyAlignment="1">
      <alignment horizontal="left"/>
    </xf>
    <xf numFmtId="1" fontId="4" fillId="0" borderId="48" xfId="0" applyNumberFormat="1" applyFont="1" applyBorder="1"/>
    <xf numFmtId="0" fontId="7" fillId="0" borderId="54" xfId="1" applyFont="1" applyBorder="1" applyAlignment="1">
      <alignment horizontal="right"/>
    </xf>
    <xf numFmtId="0" fontId="7" fillId="0" borderId="55" xfId="1" applyFont="1" applyBorder="1" applyAlignment="1">
      <alignment horizontal="right"/>
    </xf>
    <xf numFmtId="0" fontId="7" fillId="0" borderId="3" xfId="1" applyFont="1" applyBorder="1" applyAlignment="1">
      <alignment horizontal="left"/>
    </xf>
    <xf numFmtId="1" fontId="7" fillId="0" borderId="2" xfId="0" applyNumberFormat="1" applyFont="1" applyBorder="1"/>
    <xf numFmtId="1" fontId="7" fillId="0" borderId="3" xfId="0" applyNumberFormat="1" applyFont="1" applyBorder="1"/>
    <xf numFmtId="10" fontId="8" fillId="0" borderId="25" xfId="0" applyNumberFormat="1" applyFont="1" applyFill="1" applyBorder="1"/>
    <xf numFmtId="0" fontId="7" fillId="0" borderId="53" xfId="1" applyFont="1" applyBorder="1" applyAlignment="1">
      <alignment horizontal="right"/>
    </xf>
    <xf numFmtId="0" fontId="4" fillId="0" borderId="34" xfId="1" applyFont="1" applyBorder="1" applyAlignment="1">
      <alignment horizontal="left"/>
    </xf>
    <xf numFmtId="1" fontId="4" fillId="0" borderId="16" xfId="1" applyNumberFormat="1" applyFont="1" applyFill="1" applyBorder="1" applyAlignment="1">
      <alignment horizontal="right"/>
    </xf>
    <xf numFmtId="0" fontId="7" fillId="9" borderId="10" xfId="1" applyFont="1" applyFill="1" applyBorder="1"/>
    <xf numFmtId="0" fontId="7" fillId="0" borderId="31" xfId="1" applyFont="1" applyBorder="1" applyAlignment="1">
      <alignment horizontal="right"/>
    </xf>
    <xf numFmtId="0" fontId="7" fillId="0" borderId="32" xfId="1" applyFont="1" applyBorder="1" applyAlignment="1">
      <alignment horizontal="right"/>
    </xf>
    <xf numFmtId="0" fontId="7" fillId="0" borderId="14" xfId="1" applyFont="1" applyBorder="1" applyAlignment="1">
      <alignment horizontal="left"/>
    </xf>
    <xf numFmtId="0" fontId="7" fillId="0" borderId="14" xfId="1" applyFont="1" applyFill="1" applyBorder="1" applyAlignment="1">
      <alignment horizontal="right"/>
    </xf>
    <xf numFmtId="0" fontId="7" fillId="0" borderId="36" xfId="1" applyFont="1" applyBorder="1" applyAlignment="1">
      <alignment horizontal="right"/>
    </xf>
    <xf numFmtId="0" fontId="7" fillId="0" borderId="56" xfId="1" applyFont="1" applyBorder="1" applyAlignment="1">
      <alignment horizontal="right"/>
    </xf>
    <xf numFmtId="0" fontId="7" fillId="0" borderId="57" xfId="1" applyFont="1" applyBorder="1" applyAlignment="1">
      <alignment horizontal="left"/>
    </xf>
    <xf numFmtId="0" fontId="7" fillId="0" borderId="38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7" fillId="0" borderId="28" xfId="1" applyFont="1" applyBorder="1" applyAlignment="1">
      <alignment horizontal="right"/>
    </xf>
    <xf numFmtId="0" fontId="7" fillId="0" borderId="17" xfId="1" applyFont="1" applyFill="1" applyBorder="1" applyAlignment="1">
      <alignment horizontal="right"/>
    </xf>
    <xf numFmtId="0" fontId="7" fillId="0" borderId="8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7" fillId="0" borderId="46" xfId="1" applyFont="1" applyBorder="1" applyAlignment="1">
      <alignment horizontal="right"/>
    </xf>
    <xf numFmtId="0" fontId="7" fillId="0" borderId="47" xfId="1" applyFont="1" applyBorder="1" applyAlignment="1">
      <alignment horizontal="right"/>
    </xf>
    <xf numFmtId="0" fontId="7" fillId="0" borderId="4" xfId="1" applyFont="1" applyBorder="1" applyAlignment="1">
      <alignment horizontal="left"/>
    </xf>
    <xf numFmtId="1" fontId="7" fillId="0" borderId="48" xfId="1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4" fillId="0" borderId="6" xfId="1" applyFont="1" applyBorder="1" applyAlignment="1">
      <alignment horizontal="right"/>
    </xf>
    <xf numFmtId="1" fontId="4" fillId="0" borderId="1" xfId="1" applyNumberFormat="1" applyFont="1" applyFill="1" applyBorder="1" applyAlignment="1">
      <alignment horizontal="right"/>
    </xf>
    <xf numFmtId="0" fontId="7" fillId="9" borderId="58" xfId="1" applyFont="1" applyFill="1" applyBorder="1"/>
    <xf numFmtId="0" fontId="7" fillId="9" borderId="11" xfId="1" applyFont="1" applyFill="1" applyBorder="1"/>
    <xf numFmtId="0" fontId="7" fillId="9" borderId="59" xfId="1" applyFont="1" applyFill="1" applyBorder="1"/>
    <xf numFmtId="0" fontId="4" fillId="0" borderId="33" xfId="1" applyFont="1" applyFill="1" applyBorder="1" applyAlignment="1">
      <alignment horizontal="right"/>
    </xf>
    <xf numFmtId="10" fontId="6" fillId="0" borderId="16" xfId="0" applyNumberFormat="1" applyFont="1" applyFill="1" applyBorder="1"/>
    <xf numFmtId="0" fontId="7" fillId="0" borderId="50" xfId="1" applyFont="1" applyBorder="1" applyAlignment="1">
      <alignment horizontal="right"/>
    </xf>
    <xf numFmtId="0" fontId="7" fillId="0" borderId="60" xfId="1" applyFont="1" applyBorder="1" applyAlignment="1">
      <alignment horizontal="right"/>
    </xf>
    <xf numFmtId="0" fontId="7" fillId="0" borderId="13" xfId="1" applyFont="1" applyBorder="1" applyAlignment="1">
      <alignment horizontal="left"/>
    </xf>
    <xf numFmtId="0" fontId="7" fillId="0" borderId="16" xfId="1" applyFont="1" applyBorder="1" applyAlignment="1">
      <alignment horizontal="left"/>
    </xf>
    <xf numFmtId="0" fontId="7" fillId="0" borderId="5" xfId="0" applyFont="1" applyFill="1" applyBorder="1"/>
    <xf numFmtId="0" fontId="7" fillId="0" borderId="33" xfId="1" applyFont="1" applyBorder="1" applyAlignment="1">
      <alignment horizontal="right"/>
    </xf>
    <xf numFmtId="0" fontId="7" fillId="0" borderId="34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1" fontId="4" fillId="0" borderId="21" xfId="0" applyNumberFormat="1" applyFont="1" applyFill="1" applyBorder="1"/>
    <xf numFmtId="0" fontId="5" fillId="11" borderId="3" xfId="1" applyFont="1" applyFill="1" applyBorder="1"/>
    <xf numFmtId="0" fontId="21" fillId="11" borderId="22" xfId="1" applyFont="1" applyFill="1" applyBorder="1"/>
    <xf numFmtId="0" fontId="7" fillId="0" borderId="11" xfId="0" applyFont="1" applyBorder="1"/>
    <xf numFmtId="0" fontId="7" fillId="0" borderId="60" xfId="0" applyFont="1" applyBorder="1"/>
    <xf numFmtId="0" fontId="7" fillId="0" borderId="13" xfId="0" applyFont="1" applyBorder="1"/>
    <xf numFmtId="0" fontId="12" fillId="0" borderId="1" xfId="0" applyFont="1" applyBorder="1"/>
    <xf numFmtId="0" fontId="13" fillId="0" borderId="22" xfId="0" applyFont="1" applyBorder="1"/>
    <xf numFmtId="0" fontId="4" fillId="0" borderId="34" xfId="1" applyFont="1" applyBorder="1" applyAlignment="1">
      <alignment horizontal="center"/>
    </xf>
    <xf numFmtId="0" fontId="7" fillId="0" borderId="11" xfId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" fontId="4" fillId="9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7" fillId="0" borderId="51" xfId="1" applyFont="1" applyBorder="1" applyAlignment="1">
      <alignment horizontal="left"/>
    </xf>
    <xf numFmtId="1" fontId="7" fillId="0" borderId="11" xfId="1" applyNumberFormat="1" applyFont="1" applyFill="1" applyBorder="1" applyAlignment="1">
      <alignment horizontal="right"/>
    </xf>
    <xf numFmtId="1" fontId="7" fillId="0" borderId="17" xfId="1" applyNumberFormat="1" applyFont="1" applyFill="1" applyBorder="1" applyAlignment="1">
      <alignment horizontal="right"/>
    </xf>
    <xf numFmtId="0" fontId="22" fillId="0" borderId="0" xfId="0" applyFont="1" applyFill="1"/>
    <xf numFmtId="0" fontId="7" fillId="0" borderId="61" xfId="1" applyFont="1" applyBorder="1" applyAlignment="1">
      <alignment horizontal="left"/>
    </xf>
    <xf numFmtId="0" fontId="7" fillId="0" borderId="35" xfId="1" applyFont="1" applyBorder="1" applyAlignment="1">
      <alignment horizontal="left"/>
    </xf>
    <xf numFmtId="0" fontId="7" fillId="0" borderId="7" xfId="1" applyFont="1" applyFill="1" applyBorder="1" applyAlignment="1">
      <alignment horizontal="right"/>
    </xf>
    <xf numFmtId="0" fontId="22" fillId="0" borderId="0" xfId="0" applyFont="1"/>
    <xf numFmtId="0" fontId="7" fillId="0" borderId="11" xfId="1" applyFont="1" applyFill="1" applyBorder="1" applyAlignment="1">
      <alignment horizontal="right"/>
    </xf>
    <xf numFmtId="0" fontId="7" fillId="0" borderId="19" xfId="1" applyFont="1" applyFill="1" applyBorder="1" applyAlignment="1">
      <alignment horizontal="right"/>
    </xf>
    <xf numFmtId="0" fontId="4" fillId="9" borderId="62" xfId="0" applyFont="1" applyFill="1" applyBorder="1"/>
    <xf numFmtId="10" fontId="6" fillId="0" borderId="22" xfId="0" applyNumberFormat="1" applyFont="1" applyFill="1" applyBorder="1"/>
    <xf numFmtId="0" fontId="7" fillId="0" borderId="18" xfId="0" applyFont="1" applyBorder="1"/>
    <xf numFmtId="0" fontId="7" fillId="0" borderId="4" xfId="0" applyFont="1" applyBorder="1"/>
    <xf numFmtId="0" fontId="4" fillId="9" borderId="4" xfId="0" applyFont="1" applyFill="1" applyBorder="1"/>
    <xf numFmtId="1" fontId="4" fillId="0" borderId="4" xfId="0" applyNumberFormat="1" applyFont="1" applyFill="1" applyBorder="1" applyAlignment="1">
      <alignment horizontal="right"/>
    </xf>
    <xf numFmtId="10" fontId="6" fillId="0" borderId="23" xfId="0" applyNumberFormat="1" applyFont="1" applyFill="1" applyBorder="1"/>
    <xf numFmtId="0" fontId="7" fillId="0" borderId="34" xfId="1" applyFont="1" applyBorder="1" applyAlignment="1">
      <alignment horizontal="left"/>
    </xf>
    <xf numFmtId="0" fontId="7" fillId="0" borderId="24" xfId="1" applyFont="1" applyFill="1" applyBorder="1" applyAlignment="1">
      <alignment horizontal="right"/>
    </xf>
    <xf numFmtId="0" fontId="7" fillId="0" borderId="16" xfId="0" applyFont="1" applyBorder="1"/>
    <xf numFmtId="10" fontId="8" fillId="0" borderId="61" xfId="0" applyNumberFormat="1" applyFont="1" applyFill="1" applyBorder="1"/>
    <xf numFmtId="0" fontId="7" fillId="8" borderId="18" xfId="0" applyFont="1" applyFill="1" applyBorder="1"/>
    <xf numFmtId="0" fontId="7" fillId="8" borderId="4" xfId="0" applyFont="1" applyFill="1" applyBorder="1"/>
    <xf numFmtId="0" fontId="4" fillId="8" borderId="4" xfId="0" applyFont="1" applyFill="1" applyBorder="1"/>
    <xf numFmtId="1" fontId="4" fillId="8" borderId="4" xfId="0" applyNumberFormat="1" applyFont="1" applyFill="1" applyBorder="1" applyAlignment="1">
      <alignment horizontal="right"/>
    </xf>
    <xf numFmtId="10" fontId="6" fillId="8" borderId="23" xfId="0" applyNumberFormat="1" applyFont="1" applyFill="1" applyBorder="1"/>
    <xf numFmtId="0" fontId="5" fillId="7" borderId="3" xfId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8" xfId="0" applyFont="1" applyFill="1" applyBorder="1"/>
    <xf numFmtId="0" fontId="7" fillId="0" borderId="49" xfId="1" applyFont="1" applyBorder="1" applyAlignment="1">
      <alignment horizontal="right"/>
    </xf>
    <xf numFmtId="0" fontId="7" fillId="0" borderId="50" xfId="1" applyFont="1" applyBorder="1" applyAlignment="1">
      <alignment horizontal="left"/>
    </xf>
    <xf numFmtId="0" fontId="7" fillId="0" borderId="63" xfId="0" applyFont="1" applyBorder="1"/>
    <xf numFmtId="0" fontId="7" fillId="0" borderId="7" xfId="0" applyFont="1" applyBorder="1"/>
    <xf numFmtId="0" fontId="7" fillId="0" borderId="64" xfId="0" applyFont="1" applyBorder="1"/>
    <xf numFmtId="1" fontId="7" fillId="0" borderId="0" xfId="0" applyNumberFormat="1" applyFont="1" applyFill="1" applyBorder="1"/>
    <xf numFmtId="0" fontId="7" fillId="0" borderId="65" xfId="0" applyFont="1" applyBorder="1"/>
    <xf numFmtId="0" fontId="7" fillId="0" borderId="19" xfId="0" applyFont="1" applyBorder="1"/>
    <xf numFmtId="0" fontId="7" fillId="0" borderId="57" xfId="0" applyFont="1" applyBorder="1"/>
    <xf numFmtId="0" fontId="7" fillId="0" borderId="61" xfId="0" applyFont="1" applyBorder="1"/>
    <xf numFmtId="1" fontId="7" fillId="0" borderId="7" xfId="0" applyNumberFormat="1" applyFont="1" applyFill="1" applyBorder="1"/>
    <xf numFmtId="0" fontId="7" fillId="9" borderId="52" xfId="1" applyFont="1" applyFill="1" applyBorder="1"/>
    <xf numFmtId="1" fontId="7" fillId="0" borderId="59" xfId="0" applyNumberFormat="1" applyFont="1" applyFill="1" applyBorder="1"/>
    <xf numFmtId="1" fontId="4" fillId="0" borderId="1" xfId="0" applyNumberFormat="1" applyFont="1" applyFill="1" applyBorder="1"/>
    <xf numFmtId="0" fontId="7" fillId="0" borderId="4" xfId="0" applyFont="1" applyFill="1" applyBorder="1"/>
    <xf numFmtId="0" fontId="7" fillId="0" borderId="53" xfId="0" applyFont="1" applyBorder="1"/>
    <xf numFmtId="0" fontId="7" fillId="0" borderId="10" xfId="0" applyFont="1" applyBorder="1"/>
    <xf numFmtId="0" fontId="7" fillId="0" borderId="25" xfId="0" applyFont="1" applyBorder="1"/>
    <xf numFmtId="0" fontId="4" fillId="0" borderId="25" xfId="0" applyFont="1" applyBorder="1"/>
    <xf numFmtId="1" fontId="4" fillId="5" borderId="4" xfId="0" applyNumberFormat="1" applyFont="1" applyFill="1" applyBorder="1"/>
    <xf numFmtId="0" fontId="4" fillId="5" borderId="4" xfId="0" applyFont="1" applyFill="1" applyBorder="1"/>
    <xf numFmtId="0" fontId="4" fillId="5" borderId="23" xfId="0" applyFont="1" applyFill="1" applyBorder="1"/>
    <xf numFmtId="0" fontId="4" fillId="5" borderId="0" xfId="0" applyFont="1" applyFill="1" applyBorder="1"/>
    <xf numFmtId="0" fontId="4" fillId="5" borderId="25" xfId="0" applyFont="1" applyFill="1" applyBorder="1"/>
    <xf numFmtId="1" fontId="4" fillId="5" borderId="5" xfId="0" applyNumberFormat="1" applyFont="1" applyFill="1" applyBorder="1"/>
    <xf numFmtId="0" fontId="4" fillId="5" borderId="5" xfId="0" applyFont="1" applyFill="1" applyBorder="1"/>
    <xf numFmtId="0" fontId="4" fillId="5" borderId="34" xfId="0" applyFont="1" applyFill="1" applyBorder="1"/>
    <xf numFmtId="0" fontId="7" fillId="0" borderId="41" xfId="0" applyFont="1" applyFill="1" applyBorder="1"/>
    <xf numFmtId="0" fontId="7" fillId="0" borderId="52" xfId="0" applyFont="1" applyBorder="1"/>
    <xf numFmtId="0" fontId="7" fillId="0" borderId="33" xfId="0" applyFont="1" applyFill="1" applyBorder="1"/>
    <xf numFmtId="0" fontId="4" fillId="0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7" fillId="0" borderId="19" xfId="1" applyFont="1" applyBorder="1" applyAlignment="1">
      <alignment horizontal="right"/>
    </xf>
    <xf numFmtId="1" fontId="7" fillId="0" borderId="20" xfId="1" applyNumberFormat="1" applyFont="1" applyFill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9" xfId="0" applyFont="1" applyBorder="1"/>
    <xf numFmtId="1" fontId="7" fillId="11" borderId="22" xfId="0" applyNumberFormat="1" applyFont="1" applyFill="1" applyBorder="1"/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/>
    <xf numFmtId="0" fontId="7" fillId="0" borderId="52" xfId="1" applyFont="1" applyBorder="1" applyAlignment="1"/>
    <xf numFmtId="0" fontId="7" fillId="0" borderId="15" xfId="1" applyFont="1" applyBorder="1" applyAlignment="1">
      <alignment horizontal="left"/>
    </xf>
    <xf numFmtId="0" fontId="7" fillId="0" borderId="16" xfId="0" applyFont="1" applyFill="1" applyBorder="1" applyAlignment="1">
      <alignment horizontal="right"/>
    </xf>
    <xf numFmtId="0" fontId="4" fillId="9" borderId="22" xfId="0" applyFont="1" applyFill="1" applyBorder="1"/>
    <xf numFmtId="0" fontId="7" fillId="0" borderId="46" xfId="0" applyFont="1" applyFill="1" applyBorder="1"/>
    <xf numFmtId="0" fontId="17" fillId="0" borderId="0" xfId="0" applyFont="1" applyBorder="1"/>
    <xf numFmtId="0" fontId="23" fillId="0" borderId="0" xfId="0" applyFont="1" applyBorder="1"/>
    <xf numFmtId="1" fontId="7" fillId="0" borderId="33" xfId="0" applyNumberFormat="1" applyFont="1" applyFill="1" applyBorder="1"/>
    <xf numFmtId="10" fontId="7" fillId="0" borderId="18" xfId="0" applyNumberFormat="1" applyFont="1" applyFill="1" applyBorder="1"/>
    <xf numFmtId="0" fontId="7" fillId="0" borderId="23" xfId="0" applyFont="1" applyBorder="1"/>
    <xf numFmtId="0" fontId="4" fillId="9" borderId="23" xfId="1" applyFont="1" applyFill="1" applyBorder="1"/>
    <xf numFmtId="1" fontId="4" fillId="0" borderId="18" xfId="0" applyNumberFormat="1" applyFont="1" applyFill="1" applyBorder="1"/>
    <xf numFmtId="1" fontId="4" fillId="0" borderId="48" xfId="0" applyNumberFormat="1" applyFont="1" applyFill="1" applyBorder="1"/>
    <xf numFmtId="1" fontId="4" fillId="11" borderId="4" xfId="1" applyNumberFormat="1" applyFont="1" applyFill="1" applyBorder="1"/>
    <xf numFmtId="0" fontId="7" fillId="0" borderId="51" xfId="1" applyFont="1" applyBorder="1" applyAlignment="1">
      <alignment horizontal="right"/>
    </xf>
    <xf numFmtId="0" fontId="7" fillId="0" borderId="58" xfId="0" applyFont="1" applyFill="1" applyBorder="1" applyAlignment="1">
      <alignment horizontal="right"/>
    </xf>
    <xf numFmtId="1" fontId="7" fillId="0" borderId="16" xfId="1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0" fontId="4" fillId="0" borderId="48" xfId="1" applyFont="1" applyBorder="1" applyAlignment="1">
      <alignment horizontal="center"/>
    </xf>
    <xf numFmtId="1" fontId="4" fillId="0" borderId="23" xfId="1" applyNumberFormat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right"/>
    </xf>
    <xf numFmtId="0" fontId="7" fillId="0" borderId="7" xfId="1" applyFont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61" xfId="1" applyFont="1" applyBorder="1" applyAlignment="1">
      <alignment horizontal="right"/>
    </xf>
    <xf numFmtId="0" fontId="7" fillId="0" borderId="39" xfId="1" applyFont="1" applyBorder="1" applyAlignment="1">
      <alignment horizontal="left"/>
    </xf>
    <xf numFmtId="1" fontId="7" fillId="0" borderId="14" xfId="1" applyNumberFormat="1" applyFont="1" applyFill="1" applyBorder="1" applyAlignment="1">
      <alignment horizontal="right"/>
    </xf>
    <xf numFmtId="0" fontId="7" fillId="0" borderId="37" xfId="1" applyFont="1" applyBorder="1" applyAlignment="1">
      <alignment horizontal="right"/>
    </xf>
    <xf numFmtId="0" fontId="4" fillId="0" borderId="3" xfId="1" applyFont="1" applyBorder="1" applyAlignment="1">
      <alignment horizontal="left"/>
    </xf>
    <xf numFmtId="1" fontId="4" fillId="0" borderId="22" xfId="1" applyNumberFormat="1" applyFont="1" applyFill="1" applyBorder="1" applyAlignment="1">
      <alignment horizontal="right"/>
    </xf>
    <xf numFmtId="0" fontId="4" fillId="8" borderId="18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left"/>
    </xf>
    <xf numFmtId="1" fontId="4" fillId="8" borderId="4" xfId="1" applyNumberFormat="1" applyFont="1" applyFill="1" applyBorder="1" applyAlignment="1">
      <alignment horizontal="right"/>
    </xf>
    <xf numFmtId="0" fontId="4" fillId="8" borderId="24" xfId="1" applyFont="1" applyFill="1" applyBorder="1" applyAlignment="1">
      <alignment horizontal="center"/>
    </xf>
    <xf numFmtId="0" fontId="7" fillId="8" borderId="0" xfId="1" applyFont="1" applyFill="1" applyBorder="1" applyAlignment="1">
      <alignment vertical="center"/>
    </xf>
    <xf numFmtId="0" fontId="4" fillId="8" borderId="0" xfId="1" applyFont="1" applyFill="1" applyBorder="1" applyAlignment="1">
      <alignment horizontal="left"/>
    </xf>
    <xf numFmtId="1" fontId="4" fillId="8" borderId="0" xfId="1" applyNumberFormat="1" applyFont="1" applyFill="1" applyBorder="1" applyAlignment="1">
      <alignment horizontal="right"/>
    </xf>
    <xf numFmtId="10" fontId="6" fillId="8" borderId="25" xfId="0" applyNumberFormat="1" applyFont="1" applyFill="1" applyBorder="1"/>
    <xf numFmtId="0" fontId="4" fillId="8" borderId="33" xfId="1" applyFont="1" applyFill="1" applyBorder="1" applyAlignment="1">
      <alignment vertical="center"/>
    </xf>
    <xf numFmtId="0" fontId="7" fillId="8" borderId="5" xfId="1" applyFont="1" applyFill="1" applyBorder="1" applyAlignment="1">
      <alignment vertical="center"/>
    </xf>
    <xf numFmtId="0" fontId="7" fillId="8" borderId="5" xfId="0" applyFont="1" applyFill="1" applyBorder="1"/>
    <xf numFmtId="0" fontId="7" fillId="8" borderId="34" xfId="0" applyFont="1" applyFill="1" applyBorder="1"/>
    <xf numFmtId="0" fontId="7" fillId="0" borderId="51" xfId="0" applyFont="1" applyBorder="1"/>
    <xf numFmtId="1" fontId="7" fillId="0" borderId="58" xfId="0" applyNumberFormat="1" applyFont="1" applyFill="1" applyBorder="1"/>
    <xf numFmtId="0" fontId="24" fillId="0" borderId="7" xfId="0" applyFont="1" applyBorder="1" applyAlignment="1">
      <alignment horizontal="right"/>
    </xf>
    <xf numFmtId="1" fontId="7" fillId="0" borderId="19" xfId="0" applyNumberFormat="1" applyFont="1" applyFill="1" applyBorder="1"/>
    <xf numFmtId="0" fontId="7" fillId="0" borderId="51" xfId="0" applyFont="1" applyBorder="1" applyAlignment="1">
      <alignment horizontal="left"/>
    </xf>
    <xf numFmtId="0" fontId="7" fillId="0" borderId="50" xfId="0" applyFont="1" applyBorder="1"/>
    <xf numFmtId="0" fontId="7" fillId="0" borderId="9" xfId="0" applyFont="1" applyBorder="1"/>
    <xf numFmtId="1" fontId="4" fillId="10" borderId="0" xfId="0" applyNumberFormat="1" applyFont="1" applyFill="1" applyBorder="1"/>
    <xf numFmtId="0" fontId="4" fillId="5" borderId="18" xfId="0" applyFont="1" applyFill="1" applyBorder="1"/>
    <xf numFmtId="0" fontId="7" fillId="0" borderId="17" xfId="1" applyFont="1" applyBorder="1" applyAlignment="1">
      <alignment horizontal="left"/>
    </xf>
    <xf numFmtId="0" fontId="7" fillId="0" borderId="7" xfId="1" applyFont="1" applyBorder="1" applyAlignment="1">
      <alignment horizontal="center"/>
    </xf>
    <xf numFmtId="0" fontId="7" fillId="0" borderId="17" xfId="0" applyFont="1" applyBorder="1"/>
    <xf numFmtId="0" fontId="7" fillId="0" borderId="35" xfId="0" applyFont="1" applyFill="1" applyBorder="1"/>
    <xf numFmtId="0" fontId="7" fillId="0" borderId="36" xfId="0" applyFont="1" applyFill="1" applyBorder="1"/>
    <xf numFmtId="0" fontId="7" fillId="0" borderId="37" xfId="0" applyFont="1" applyFill="1" applyBorder="1"/>
    <xf numFmtId="0" fontId="7" fillId="0" borderId="52" xfId="0" applyFont="1" applyFill="1" applyBorder="1"/>
    <xf numFmtId="0" fontId="4" fillId="0" borderId="34" xfId="0" applyFont="1" applyFill="1" applyBorder="1"/>
    <xf numFmtId="0" fontId="4" fillId="0" borderId="0" xfId="0" applyFont="1" applyFill="1" applyBorder="1"/>
    <xf numFmtId="0" fontId="20" fillId="0" borderId="0" xfId="0" applyFont="1" applyFill="1" applyBorder="1"/>
    <xf numFmtId="0" fontId="7" fillId="0" borderId="55" xfId="0" applyFont="1" applyBorder="1"/>
    <xf numFmtId="0" fontId="7" fillId="0" borderId="16" xfId="0" applyFont="1" applyFill="1" applyBorder="1"/>
    <xf numFmtId="0" fontId="7" fillId="0" borderId="54" xfId="0" applyFont="1" applyBorder="1"/>
    <xf numFmtId="0" fontId="7" fillId="0" borderId="5" xfId="0" applyFont="1" applyBorder="1"/>
    <xf numFmtId="0" fontId="5" fillId="12" borderId="1" xfId="1" applyFont="1" applyFill="1" applyBorder="1"/>
    <xf numFmtId="0" fontId="14" fillId="12" borderId="22" xfId="1" applyFont="1" applyFill="1" applyBorder="1"/>
    <xf numFmtId="0" fontId="4" fillId="0" borderId="27" xfId="1" applyFont="1" applyBorder="1" applyAlignment="1">
      <alignment horizontal="center"/>
    </xf>
    <xf numFmtId="0" fontId="7" fillId="0" borderId="58" xfId="0" applyFont="1" applyFill="1" applyBorder="1"/>
    <xf numFmtId="0" fontId="4" fillId="9" borderId="22" xfId="1" applyFont="1" applyFill="1" applyBorder="1"/>
    <xf numFmtId="0" fontId="4" fillId="9" borderId="0" xfId="1" applyFont="1" applyFill="1" applyBorder="1"/>
    <xf numFmtId="0" fontId="26" fillId="0" borderId="0" xfId="2" applyFont="1"/>
    <xf numFmtId="0" fontId="27" fillId="0" borderId="0" xfId="2" applyFont="1"/>
    <xf numFmtId="0" fontId="27" fillId="0" borderId="0" xfId="2" applyFont="1" applyAlignment="1">
      <alignment horizontal="left"/>
    </xf>
    <xf numFmtId="0" fontId="28" fillId="0" borderId="0" xfId="2" applyFont="1"/>
    <xf numFmtId="0" fontId="29" fillId="9" borderId="0" xfId="2" applyFont="1" applyFill="1" applyBorder="1" applyAlignment="1">
      <alignment horizontal="left"/>
    </xf>
    <xf numFmtId="0" fontId="26" fillId="13" borderId="18" xfId="2" applyFont="1" applyFill="1" applyBorder="1" applyAlignment="1"/>
    <xf numFmtId="0" fontId="26" fillId="13" borderId="4" xfId="2" applyFont="1" applyFill="1" applyBorder="1" applyAlignment="1"/>
    <xf numFmtId="0" fontId="30" fillId="13" borderId="48" xfId="2" applyFont="1" applyFill="1" applyBorder="1" applyAlignment="1">
      <alignment horizontal="center"/>
    </xf>
    <xf numFmtId="0" fontId="31" fillId="13" borderId="18" xfId="2" applyFont="1" applyFill="1" applyBorder="1" applyAlignment="1">
      <alignment horizontal="center"/>
    </xf>
    <xf numFmtId="0" fontId="30" fillId="13" borderId="47" xfId="2" applyFont="1" applyFill="1" applyBorder="1" applyAlignment="1">
      <alignment horizontal="center"/>
    </xf>
    <xf numFmtId="0" fontId="31" fillId="13" borderId="33" xfId="2" applyFont="1" applyFill="1" applyBorder="1" applyAlignment="1"/>
    <xf numFmtId="0" fontId="31" fillId="13" borderId="5" xfId="2" applyFont="1" applyFill="1" applyBorder="1" applyAlignment="1">
      <alignment horizontal="center"/>
    </xf>
    <xf numFmtId="0" fontId="30" fillId="13" borderId="16" xfId="2" applyFont="1" applyFill="1" applyBorder="1" applyAlignment="1">
      <alignment horizontal="center"/>
    </xf>
    <xf numFmtId="0" fontId="31" fillId="13" borderId="33" xfId="2" applyFont="1" applyFill="1" applyBorder="1" applyAlignment="1">
      <alignment horizontal="center"/>
    </xf>
    <xf numFmtId="0" fontId="30" fillId="13" borderId="53" xfId="2" applyFont="1" applyFill="1" applyBorder="1"/>
    <xf numFmtId="0" fontId="32" fillId="14" borderId="1" xfId="2" applyFont="1" applyFill="1" applyBorder="1" applyAlignment="1">
      <alignment horizontal="left"/>
    </xf>
    <xf numFmtId="0" fontId="32" fillId="14" borderId="2" xfId="2" applyFont="1" applyFill="1" applyBorder="1" applyAlignment="1">
      <alignment horizontal="left"/>
    </xf>
    <xf numFmtId="0" fontId="32" fillId="14" borderId="22" xfId="2" applyFont="1" applyFill="1" applyBorder="1" applyAlignment="1">
      <alignment horizontal="left"/>
    </xf>
    <xf numFmtId="0" fontId="31" fillId="14" borderId="3" xfId="2" applyFont="1" applyFill="1" applyBorder="1" applyAlignment="1">
      <alignment horizontal="center"/>
    </xf>
    <xf numFmtId="0" fontId="31" fillId="14" borderId="1" xfId="2" applyFont="1" applyFill="1" applyBorder="1" applyAlignment="1">
      <alignment horizontal="center"/>
    </xf>
    <xf numFmtId="0" fontId="27" fillId="14" borderId="6" xfId="2" applyFont="1" applyFill="1" applyBorder="1"/>
    <xf numFmtId="0" fontId="29" fillId="9" borderId="19" xfId="2" applyFont="1" applyFill="1" applyBorder="1" applyAlignment="1">
      <alignment horizontal="left"/>
    </xf>
    <xf numFmtId="0" fontId="29" fillId="9" borderId="14" xfId="2" applyFont="1" applyFill="1" applyBorder="1" applyAlignment="1">
      <alignment horizontal="left"/>
    </xf>
    <xf numFmtId="3" fontId="26" fillId="0" borderId="9" xfId="2" applyNumberFormat="1" applyFont="1" applyBorder="1" applyAlignment="1"/>
    <xf numFmtId="0" fontId="27" fillId="0" borderId="48" xfId="2" applyFont="1" applyBorder="1"/>
    <xf numFmtId="0" fontId="29" fillId="9" borderId="11" xfId="2" applyFont="1" applyFill="1" applyBorder="1" applyAlignment="1">
      <alignment horizontal="left"/>
    </xf>
    <xf numFmtId="0" fontId="26" fillId="9" borderId="12" xfId="2" applyFont="1" applyFill="1" applyBorder="1" applyAlignment="1">
      <alignment horizontal="left"/>
    </xf>
    <xf numFmtId="3" fontId="26" fillId="0" borderId="13" xfId="1" applyNumberFormat="1" applyFont="1" applyFill="1" applyBorder="1" applyAlignment="1">
      <alignment wrapText="1"/>
    </xf>
    <xf numFmtId="0" fontId="27" fillId="0" borderId="21" xfId="2" applyFont="1" applyBorder="1"/>
    <xf numFmtId="0" fontId="29" fillId="9" borderId="7" xfId="2" applyFont="1" applyFill="1" applyBorder="1" applyAlignment="1">
      <alignment horizontal="left"/>
    </xf>
    <xf numFmtId="0" fontId="29" fillId="9" borderId="8" xfId="2" applyFont="1" applyFill="1" applyBorder="1" applyAlignment="1">
      <alignment horizontal="left"/>
    </xf>
    <xf numFmtId="3" fontId="26" fillId="0" borderId="13" xfId="2" applyNumberFormat="1" applyFont="1" applyBorder="1"/>
    <xf numFmtId="0" fontId="29" fillId="9" borderId="12" xfId="2" applyFont="1" applyFill="1" applyBorder="1" applyAlignment="1">
      <alignment horizontal="left"/>
    </xf>
    <xf numFmtId="0" fontId="29" fillId="9" borderId="59" xfId="2" applyFont="1" applyFill="1" applyBorder="1" applyAlignment="1"/>
    <xf numFmtId="0" fontId="29" fillId="9" borderId="15" xfId="2" applyFont="1" applyFill="1" applyBorder="1" applyAlignment="1"/>
    <xf numFmtId="3" fontId="26" fillId="0" borderId="38" xfId="2" applyNumberFormat="1" applyFont="1" applyBorder="1"/>
    <xf numFmtId="3" fontId="26" fillId="0" borderId="20" xfId="2" applyNumberFormat="1" applyFont="1" applyBorder="1"/>
    <xf numFmtId="0" fontId="33" fillId="14" borderId="1" xfId="2" applyFont="1" applyFill="1" applyBorder="1" applyAlignment="1">
      <alignment horizontal="left"/>
    </xf>
    <xf numFmtId="0" fontId="33" fillId="14" borderId="2" xfId="2" applyFont="1" applyFill="1" applyBorder="1" applyAlignment="1">
      <alignment horizontal="left"/>
    </xf>
    <xf numFmtId="3" fontId="26" fillId="14" borderId="3" xfId="2" applyNumberFormat="1" applyFont="1" applyFill="1" applyBorder="1"/>
    <xf numFmtId="0" fontId="27" fillId="14" borderId="3" xfId="2" applyFont="1" applyFill="1" applyBorder="1"/>
    <xf numFmtId="3" fontId="26" fillId="0" borderId="9" xfId="2" applyNumberFormat="1" applyFont="1" applyBorder="1"/>
    <xf numFmtId="3" fontId="26" fillId="9" borderId="13" xfId="2" applyNumberFormat="1" applyFont="1" applyFill="1" applyBorder="1"/>
    <xf numFmtId="3" fontId="26" fillId="0" borderId="13" xfId="2" applyNumberFormat="1" applyFont="1" applyFill="1" applyBorder="1"/>
    <xf numFmtId="0" fontId="27" fillId="9" borderId="21" xfId="2" applyFont="1" applyFill="1" applyBorder="1"/>
    <xf numFmtId="0" fontId="7" fillId="10" borderId="1" xfId="2" applyFont="1" applyFill="1" applyBorder="1" applyAlignment="1">
      <alignment horizontal="left"/>
    </xf>
    <xf numFmtId="0" fontId="33" fillId="10" borderId="2" xfId="2" applyFont="1" applyFill="1" applyBorder="1" applyAlignment="1">
      <alignment horizontal="left"/>
    </xf>
    <xf numFmtId="0" fontId="27" fillId="10" borderId="3" xfId="2" applyFont="1" applyFill="1" applyBorder="1"/>
    <xf numFmtId="0" fontId="31" fillId="15" borderId="1" xfId="2" applyFont="1" applyFill="1" applyBorder="1" applyAlignment="1">
      <alignment horizontal="left"/>
    </xf>
    <xf numFmtId="0" fontId="31" fillId="15" borderId="2" xfId="2" applyFont="1" applyFill="1" applyBorder="1" applyAlignment="1">
      <alignment horizontal="left"/>
    </xf>
    <xf numFmtId="3" fontId="31" fillId="15" borderId="3" xfId="2" applyNumberFormat="1" applyFont="1" applyFill="1" applyBorder="1"/>
    <xf numFmtId="10" fontId="34" fillId="15" borderId="3" xfId="2" applyNumberFormat="1" applyFont="1" applyFill="1" applyBorder="1"/>
    <xf numFmtId="0" fontId="35" fillId="10" borderId="7" xfId="2" applyFont="1" applyFill="1" applyBorder="1" applyAlignment="1">
      <alignment horizontal="left"/>
    </xf>
    <xf numFmtId="0" fontId="31" fillId="10" borderId="8" xfId="2" applyFont="1" applyFill="1" applyBorder="1" applyAlignment="1">
      <alignment horizontal="left"/>
    </xf>
    <xf numFmtId="3" fontId="26" fillId="0" borderId="17" xfId="2" applyNumberFormat="1" applyFont="1" applyBorder="1"/>
    <xf numFmtId="10" fontId="34" fillId="10" borderId="21" xfId="2" applyNumberFormat="1" applyFont="1" applyFill="1" applyBorder="1"/>
    <xf numFmtId="0" fontId="27" fillId="10" borderId="0" xfId="2" applyFont="1" applyFill="1"/>
    <xf numFmtId="0" fontId="27" fillId="10" borderId="0" xfId="2" applyFont="1" applyFill="1" applyAlignment="1">
      <alignment horizontal="left"/>
    </xf>
    <xf numFmtId="0" fontId="7" fillId="0" borderId="7" xfId="2" applyFont="1" applyFill="1" applyBorder="1" applyAlignment="1"/>
    <xf numFmtId="0" fontId="7" fillId="0" borderId="8" xfId="2" applyFont="1" applyFill="1" applyBorder="1" applyAlignment="1"/>
    <xf numFmtId="10" fontId="35" fillId="0" borderId="21" xfId="2" applyNumberFormat="1" applyFont="1" applyFill="1" applyBorder="1"/>
    <xf numFmtId="0" fontId="7" fillId="0" borderId="24" xfId="2" applyFont="1" applyFill="1" applyBorder="1" applyAlignment="1"/>
    <xf numFmtId="0" fontId="7" fillId="0" borderId="0" xfId="2" applyFont="1" applyFill="1" applyBorder="1" applyAlignment="1"/>
    <xf numFmtId="3" fontId="26" fillId="0" borderId="21" xfId="2" applyNumberFormat="1" applyFont="1" applyBorder="1"/>
    <xf numFmtId="0" fontId="7" fillId="0" borderId="19" xfId="2" applyFont="1" applyFill="1" applyBorder="1" applyAlignment="1"/>
    <xf numFmtId="0" fontId="7" fillId="0" borderId="14" xfId="2" applyFont="1" applyFill="1" applyBorder="1" applyAlignment="1"/>
    <xf numFmtId="0" fontId="31" fillId="14" borderId="1" xfId="2" applyFont="1" applyFill="1" applyBorder="1"/>
    <xf numFmtId="0" fontId="31" fillId="14" borderId="2" xfId="2" applyFont="1" applyFill="1" applyBorder="1"/>
    <xf numFmtId="3" fontId="31" fillId="14" borderId="3" xfId="2" applyNumberFormat="1" applyFont="1" applyFill="1" applyBorder="1"/>
    <xf numFmtId="10" fontId="34" fillId="14" borderId="3" xfId="2" applyNumberFormat="1" applyFont="1" applyFill="1" applyBorder="1"/>
    <xf numFmtId="0" fontId="27" fillId="9" borderId="0" xfId="2" applyFont="1" applyFill="1"/>
    <xf numFmtId="0" fontId="31" fillId="0" borderId="18" xfId="2" applyFont="1" applyFill="1" applyBorder="1"/>
    <xf numFmtId="0" fontId="31" fillId="0" borderId="4" xfId="2" applyFont="1" applyFill="1" applyBorder="1"/>
    <xf numFmtId="3" fontId="26" fillId="0" borderId="48" xfId="2" applyNumberFormat="1" applyFont="1" applyFill="1" applyBorder="1"/>
    <xf numFmtId="10" fontId="34" fillId="0" borderId="48" xfId="2" applyNumberFormat="1" applyFont="1" applyFill="1" applyBorder="1"/>
    <xf numFmtId="0" fontId="31" fillId="0" borderId="59" xfId="2" applyFont="1" applyBorder="1" applyAlignment="1">
      <alignment horizontal="left"/>
    </xf>
    <xf numFmtId="0" fontId="26" fillId="0" borderId="15" xfId="2" applyFont="1" applyBorder="1" applyAlignment="1">
      <alignment horizontal="left"/>
    </xf>
    <xf numFmtId="0" fontId="27" fillId="0" borderId="38" xfId="2" applyFont="1" applyBorder="1"/>
    <xf numFmtId="0" fontId="27" fillId="9" borderId="0" xfId="2" applyFont="1" applyFill="1" applyAlignment="1">
      <alignment horizontal="left"/>
    </xf>
    <xf numFmtId="0" fontId="31" fillId="14" borderId="1" xfId="2" applyFont="1" applyFill="1" applyBorder="1" applyAlignment="1">
      <alignment horizontal="left"/>
    </xf>
    <xf numFmtId="0" fontId="31" fillId="14" borderId="2" xfId="2" applyFont="1" applyFill="1" applyBorder="1" applyAlignment="1">
      <alignment horizontal="left"/>
    </xf>
    <xf numFmtId="3" fontId="31" fillId="14" borderId="1" xfId="2" applyNumberFormat="1" applyFont="1" applyFill="1" applyBorder="1"/>
    <xf numFmtId="0" fontId="31" fillId="0" borderId="0" xfId="2" applyFont="1" applyBorder="1" applyAlignment="1">
      <alignment horizontal="left"/>
    </xf>
    <xf numFmtId="0" fontId="26" fillId="0" borderId="0" xfId="2" applyFont="1" applyBorder="1" applyAlignment="1">
      <alignment horizontal="left"/>
    </xf>
    <xf numFmtId="0" fontId="26" fillId="0" borderId="0" xfId="2" applyFont="1" applyBorder="1"/>
    <xf numFmtId="14" fontId="26" fillId="0" borderId="0" xfId="2" applyNumberFormat="1" applyFont="1"/>
    <xf numFmtId="0" fontId="3" fillId="0" borderId="0" xfId="2"/>
    <xf numFmtId="0" fontId="28" fillId="0" borderId="0" xfId="1" applyFont="1"/>
    <xf numFmtId="0" fontId="8" fillId="0" borderId="0" xfId="2" applyFont="1"/>
    <xf numFmtId="0" fontId="26" fillId="0" borderId="0" xfId="1" applyFont="1"/>
    <xf numFmtId="0" fontId="26" fillId="13" borderId="18" xfId="1" applyFont="1" applyFill="1" applyBorder="1" applyAlignment="1"/>
    <xf numFmtId="0" fontId="26" fillId="13" borderId="4" xfId="1" applyFont="1" applyFill="1" applyBorder="1" applyAlignment="1"/>
    <xf numFmtId="0" fontId="26" fillId="13" borderId="23" xfId="1" applyFont="1" applyFill="1" applyBorder="1" applyAlignment="1"/>
    <xf numFmtId="0" fontId="31" fillId="13" borderId="48" xfId="1" applyFont="1" applyFill="1" applyBorder="1" applyAlignment="1">
      <alignment horizontal="center"/>
    </xf>
    <xf numFmtId="0" fontId="31" fillId="13" borderId="4" xfId="1" applyFont="1" applyFill="1" applyBorder="1" applyAlignment="1">
      <alignment horizontal="center"/>
    </xf>
    <xf numFmtId="0" fontId="31" fillId="13" borderId="48" xfId="2" applyFont="1" applyFill="1" applyBorder="1" applyAlignment="1">
      <alignment horizontal="left" shrinkToFit="1"/>
    </xf>
    <xf numFmtId="0" fontId="31" fillId="13" borderId="24" xfId="1" applyFont="1" applyFill="1" applyBorder="1" applyAlignment="1"/>
    <xf numFmtId="0" fontId="31" fillId="13" borderId="0" xfId="1" applyFont="1" applyFill="1" applyBorder="1" applyAlignment="1">
      <alignment horizontal="center"/>
    </xf>
    <xf numFmtId="0" fontId="31" fillId="13" borderId="25" xfId="1" applyFont="1" applyFill="1" applyBorder="1" applyAlignment="1">
      <alignment horizontal="center"/>
    </xf>
    <xf numFmtId="0" fontId="31" fillId="13" borderId="21" xfId="1" applyFont="1" applyFill="1" applyBorder="1" applyAlignment="1">
      <alignment horizontal="center"/>
    </xf>
    <xf numFmtId="0" fontId="31" fillId="13" borderId="21" xfId="2" applyFont="1" applyFill="1" applyBorder="1"/>
    <xf numFmtId="0" fontId="34" fillId="14" borderId="11" xfId="1" applyFont="1" applyFill="1" applyBorder="1" applyAlignment="1">
      <alignment horizontal="left"/>
    </xf>
    <xf numFmtId="0" fontId="34" fillId="14" borderId="12" xfId="1" applyFont="1" applyFill="1" applyBorder="1" applyAlignment="1">
      <alignment horizontal="left"/>
    </xf>
    <xf numFmtId="0" fontId="34" fillId="14" borderId="35" xfId="1" applyFont="1" applyFill="1" applyBorder="1" applyAlignment="1">
      <alignment horizontal="left"/>
    </xf>
    <xf numFmtId="3" fontId="31" fillId="14" borderId="13" xfId="1" applyNumberFormat="1" applyFont="1" applyFill="1" applyBorder="1"/>
    <xf numFmtId="3" fontId="26" fillId="14" borderId="12" xfId="1" applyNumberFormat="1" applyFont="1" applyFill="1" applyBorder="1"/>
    <xf numFmtId="0" fontId="8" fillId="14" borderId="13" xfId="2" applyFont="1" applyFill="1" applyBorder="1"/>
    <xf numFmtId="0" fontId="29" fillId="9" borderId="11" xfId="1" applyFont="1" applyFill="1" applyBorder="1" applyAlignment="1">
      <alignment horizontal="left"/>
    </xf>
    <xf numFmtId="0" fontId="29" fillId="9" borderId="12" xfId="1" applyFont="1" applyFill="1" applyBorder="1" applyAlignment="1">
      <alignment horizontal="left"/>
    </xf>
    <xf numFmtId="0" fontId="29" fillId="9" borderId="35" xfId="1" applyFont="1" applyFill="1" applyBorder="1" applyAlignment="1">
      <alignment horizontal="left"/>
    </xf>
    <xf numFmtId="3" fontId="26" fillId="0" borderId="21" xfId="1" applyNumberFormat="1" applyFont="1" applyBorder="1"/>
    <xf numFmtId="3" fontId="26" fillId="0" borderId="0" xfId="1" applyNumberFormat="1" applyFont="1" applyBorder="1"/>
    <xf numFmtId="0" fontId="8" fillId="0" borderId="21" xfId="2" applyFont="1" applyBorder="1"/>
    <xf numFmtId="0" fontId="35" fillId="10" borderId="11" xfId="1" applyFont="1" applyFill="1" applyBorder="1" applyAlignment="1">
      <alignment horizontal="left"/>
    </xf>
    <xf numFmtId="0" fontId="34" fillId="10" borderId="12" xfId="1" applyFont="1" applyFill="1" applyBorder="1" applyAlignment="1">
      <alignment horizontal="left"/>
    </xf>
    <xf numFmtId="0" fontId="34" fillId="10" borderId="35" xfId="1" applyFont="1" applyFill="1" applyBorder="1" applyAlignment="1">
      <alignment horizontal="left"/>
    </xf>
    <xf numFmtId="3" fontId="38" fillId="10" borderId="13" xfId="1" applyNumberFormat="1" applyFont="1" applyFill="1" applyBorder="1"/>
    <xf numFmtId="3" fontId="38" fillId="10" borderId="12" xfId="1" applyNumberFormat="1" applyFont="1" applyFill="1" applyBorder="1"/>
    <xf numFmtId="0" fontId="35" fillId="10" borderId="21" xfId="2" applyFont="1" applyFill="1" applyBorder="1"/>
    <xf numFmtId="0" fontId="35" fillId="10" borderId="7" xfId="1" applyFont="1" applyFill="1" applyBorder="1" applyAlignment="1">
      <alignment horizontal="left"/>
    </xf>
    <xf numFmtId="0" fontId="34" fillId="10" borderId="8" xfId="1" applyFont="1" applyFill="1" applyBorder="1" applyAlignment="1">
      <alignment horizontal="left"/>
    </xf>
    <xf numFmtId="0" fontId="34" fillId="10" borderId="61" xfId="1" applyFont="1" applyFill="1" applyBorder="1" applyAlignment="1">
      <alignment horizontal="left"/>
    </xf>
    <xf numFmtId="0" fontId="29" fillId="9" borderId="7" xfId="1" applyFont="1" applyFill="1" applyBorder="1" applyAlignment="1">
      <alignment horizontal="left"/>
    </xf>
    <xf numFmtId="0" fontId="29" fillId="9" borderId="8" xfId="1" applyFont="1" applyFill="1" applyBorder="1" applyAlignment="1">
      <alignment horizontal="left"/>
    </xf>
    <xf numFmtId="0" fontId="29" fillId="9" borderId="61" xfId="1" applyFont="1" applyFill="1" applyBorder="1" applyAlignment="1">
      <alignment horizontal="left"/>
    </xf>
    <xf numFmtId="3" fontId="26" fillId="0" borderId="17" xfId="1" applyNumberFormat="1" applyFont="1" applyBorder="1"/>
    <xf numFmtId="3" fontId="26" fillId="0" borderId="8" xfId="1" applyNumberFormat="1" applyFont="1" applyBorder="1"/>
    <xf numFmtId="3" fontId="26" fillId="0" borderId="13" xfId="1" applyNumberFormat="1" applyFont="1" applyBorder="1"/>
    <xf numFmtId="3" fontId="26" fillId="0" borderId="12" xfId="1" applyNumberFormat="1" applyFont="1" applyBorder="1"/>
    <xf numFmtId="3" fontId="26" fillId="9" borderId="13" xfId="1" applyNumberFormat="1" applyFont="1" applyFill="1" applyBorder="1"/>
    <xf numFmtId="3" fontId="26" fillId="9" borderId="12" xfId="1" applyNumberFormat="1" applyFont="1" applyFill="1" applyBorder="1"/>
    <xf numFmtId="0" fontId="29" fillId="9" borderId="19" xfId="1" applyFont="1" applyFill="1" applyBorder="1" applyAlignment="1">
      <alignment horizontal="left"/>
    </xf>
    <xf numFmtId="0" fontId="29" fillId="9" borderId="14" xfId="1" applyFont="1" applyFill="1" applyBorder="1" applyAlignment="1">
      <alignment horizontal="left"/>
    </xf>
    <xf numFmtId="0" fontId="29" fillId="9" borderId="39" xfId="1" applyFont="1" applyFill="1" applyBorder="1" applyAlignment="1">
      <alignment horizontal="left"/>
    </xf>
    <xf numFmtId="3" fontId="26" fillId="0" borderId="20" xfId="1" applyNumberFormat="1" applyFont="1" applyBorder="1"/>
    <xf numFmtId="3" fontId="26" fillId="0" borderId="14" xfId="1" applyNumberFormat="1" applyFont="1" applyBorder="1"/>
    <xf numFmtId="3" fontId="26" fillId="9" borderId="20" xfId="1" applyNumberFormat="1" applyFont="1" applyFill="1" applyBorder="1"/>
    <xf numFmtId="3" fontId="26" fillId="14" borderId="13" xfId="1" applyNumberFormat="1" applyFont="1" applyFill="1" applyBorder="1"/>
    <xf numFmtId="0" fontId="27" fillId="9" borderId="11" xfId="1" applyFont="1" applyFill="1" applyBorder="1" applyAlignment="1">
      <alignment horizontal="left"/>
    </xf>
    <xf numFmtId="0" fontId="29" fillId="9" borderId="59" xfId="1" applyFont="1" applyFill="1" applyBorder="1" applyAlignment="1">
      <alignment horizontal="left"/>
    </xf>
    <xf numFmtId="0" fontId="29" fillId="9" borderId="15" xfId="1" applyFont="1" applyFill="1" applyBorder="1" applyAlignment="1">
      <alignment horizontal="left"/>
    </xf>
    <xf numFmtId="0" fontId="29" fillId="9" borderId="52" xfId="1" applyFont="1" applyFill="1" applyBorder="1" applyAlignment="1">
      <alignment horizontal="left"/>
    </xf>
    <xf numFmtId="3" fontId="26" fillId="0" borderId="16" xfId="1" applyNumberFormat="1" applyFont="1" applyBorder="1"/>
    <xf numFmtId="0" fontId="8" fillId="0" borderId="16" xfId="2" applyFont="1" applyBorder="1"/>
    <xf numFmtId="0" fontId="31" fillId="15" borderId="1" xfId="1" applyFont="1" applyFill="1" applyBorder="1" applyAlignment="1">
      <alignment horizontal="left"/>
    </xf>
    <xf numFmtId="0" fontId="31" fillId="15" borderId="2" xfId="1" applyFont="1" applyFill="1" applyBorder="1" applyAlignment="1">
      <alignment horizontal="left"/>
    </xf>
    <xf numFmtId="0" fontId="31" fillId="15" borderId="22" xfId="1" applyFont="1" applyFill="1" applyBorder="1" applyAlignment="1">
      <alignment horizontal="left"/>
    </xf>
    <xf numFmtId="3" fontId="31" fillId="15" borderId="3" xfId="1" applyNumberFormat="1" applyFont="1" applyFill="1" applyBorder="1"/>
    <xf numFmtId="3" fontId="31" fillId="15" borderId="2" xfId="1" applyNumberFormat="1" applyFont="1" applyFill="1" applyBorder="1"/>
    <xf numFmtId="0" fontId="29" fillId="9" borderId="58" xfId="1" applyFont="1" applyFill="1" applyBorder="1" applyAlignment="1">
      <alignment horizontal="left"/>
    </xf>
    <xf numFmtId="0" fontId="29" fillId="9" borderId="10" xfId="1" applyFont="1" applyFill="1" applyBorder="1" applyAlignment="1">
      <alignment horizontal="left"/>
    </xf>
    <xf numFmtId="0" fontId="29" fillId="9" borderId="51" xfId="1" applyFont="1" applyFill="1" applyBorder="1" applyAlignment="1">
      <alignment horizontal="left"/>
    </xf>
    <xf numFmtId="3" fontId="26" fillId="9" borderId="17" xfId="1" applyNumberFormat="1" applyFont="1" applyFill="1" applyBorder="1"/>
    <xf numFmtId="0" fontId="31" fillId="14" borderId="1" xfId="1" applyFont="1" applyFill="1" applyBorder="1"/>
    <xf numFmtId="0" fontId="31" fillId="14" borderId="2" xfId="1" applyFont="1" applyFill="1" applyBorder="1"/>
    <xf numFmtId="0" fontId="31" fillId="14" borderId="22" xfId="1" applyFont="1" applyFill="1" applyBorder="1"/>
    <xf numFmtId="3" fontId="31" fillId="14" borderId="3" xfId="1" applyNumberFormat="1" applyFont="1" applyFill="1" applyBorder="1"/>
    <xf numFmtId="3" fontId="31" fillId="14" borderId="2" xfId="1" applyNumberFormat="1" applyFont="1" applyFill="1" applyBorder="1"/>
    <xf numFmtId="14" fontId="3" fillId="0" borderId="0" xfId="2" applyNumberFormat="1"/>
    <xf numFmtId="3" fontId="40" fillId="0" borderId="0" xfId="5" applyNumberFormat="1" applyFont="1" applyFill="1" applyBorder="1" applyAlignment="1" applyProtection="1">
      <alignment vertical="center"/>
    </xf>
    <xf numFmtId="3" fontId="41" fillId="0" borderId="0" xfId="5" applyNumberFormat="1" applyFont="1" applyFill="1" applyBorder="1" applyAlignment="1" applyProtection="1">
      <alignment vertical="center"/>
    </xf>
    <xf numFmtId="3" fontId="40" fillId="0" borderId="0" xfId="5" applyNumberFormat="1" applyFont="1" applyFill="1" applyBorder="1" applyAlignment="1" applyProtection="1">
      <alignment vertical="center" wrapText="1"/>
    </xf>
    <xf numFmtId="3" fontId="41" fillId="0" borderId="0" xfId="5" applyNumberFormat="1" applyFont="1" applyFill="1" applyBorder="1" applyAlignment="1" applyProtection="1">
      <alignment vertical="center" wrapText="1"/>
    </xf>
    <xf numFmtId="3" fontId="40" fillId="0" borderId="8" xfId="5" applyNumberFormat="1" applyFont="1" applyFill="1" applyBorder="1" applyAlignment="1" applyProtection="1">
      <alignment vertical="center" wrapText="1"/>
    </xf>
    <xf numFmtId="3" fontId="40" fillId="0" borderId="66" xfId="3" applyNumberFormat="1" applyFont="1" applyFill="1" applyBorder="1" applyAlignment="1" applyProtection="1">
      <alignment horizontal="center" vertical="center" wrapText="1"/>
    </xf>
    <xf numFmtId="49" fontId="40" fillId="0" borderId="67" xfId="3" applyNumberFormat="1" applyFont="1" applyFill="1" applyBorder="1" applyAlignment="1" applyProtection="1">
      <alignment horizontal="center" vertical="center" wrapText="1"/>
    </xf>
    <xf numFmtId="3" fontId="3" fillId="0" borderId="0" xfId="5" applyNumberFormat="1" applyFont="1" applyFill="1" applyBorder="1" applyAlignment="1" applyProtection="1">
      <alignment vertical="center"/>
    </xf>
    <xf numFmtId="3" fontId="40" fillId="0" borderId="65" xfId="5" applyNumberFormat="1" applyFont="1" applyFill="1" applyBorder="1" applyAlignment="1" applyProtection="1">
      <alignment vertical="center" wrapText="1"/>
    </xf>
    <xf numFmtId="3" fontId="40" fillId="0" borderId="68" xfId="3" applyNumberFormat="1" applyFont="1" applyFill="1" applyBorder="1" applyAlignment="1" applyProtection="1">
      <alignment horizontal="center" vertical="center" wrapText="1"/>
    </xf>
    <xf numFmtId="3" fontId="40" fillId="0" borderId="69" xfId="3" applyNumberFormat="1" applyFont="1" applyFill="1" applyBorder="1" applyAlignment="1" applyProtection="1">
      <alignment horizontal="center" vertical="center" wrapText="1"/>
    </xf>
    <xf numFmtId="0" fontId="42" fillId="0" borderId="0" xfId="6" applyFont="1" applyFill="1" applyAlignment="1">
      <alignment vertical="center"/>
    </xf>
    <xf numFmtId="0" fontId="42" fillId="16" borderId="67" xfId="6" applyFont="1" applyFill="1" applyBorder="1" applyAlignment="1">
      <alignment horizontal="left" vertical="center"/>
    </xf>
    <xf numFmtId="0" fontId="42" fillId="16" borderId="67" xfId="6" applyFont="1" applyFill="1" applyBorder="1" applyAlignment="1">
      <alignment vertical="center"/>
    </xf>
    <xf numFmtId="3" fontId="42" fillId="16" borderId="67" xfId="6" applyNumberFormat="1" applyFont="1" applyFill="1" applyBorder="1" applyAlignment="1">
      <alignment vertical="center"/>
    </xf>
    <xf numFmtId="0" fontId="39" fillId="0" borderId="0" xfId="6" applyFill="1" applyAlignment="1">
      <alignment vertical="center"/>
    </xf>
    <xf numFmtId="0" fontId="39" fillId="17" borderId="67" xfId="6" applyFont="1" applyFill="1" applyBorder="1" applyAlignment="1">
      <alignment vertical="center"/>
    </xf>
    <xf numFmtId="0" fontId="39" fillId="17" borderId="67" xfId="6" applyFont="1" applyFill="1" applyBorder="1" applyAlignment="1">
      <alignment vertical="center" wrapText="1"/>
    </xf>
    <xf numFmtId="3" fontId="39" fillId="17" borderId="67" xfId="6" applyNumberFormat="1" applyFill="1" applyBorder="1" applyAlignment="1">
      <alignment vertical="center"/>
    </xf>
    <xf numFmtId="3" fontId="39" fillId="17" borderId="67" xfId="6" applyNumberFormat="1" applyFill="1" applyBorder="1" applyAlignment="1">
      <alignment horizontal="right" vertical="center"/>
    </xf>
    <xf numFmtId="0" fontId="39" fillId="0" borderId="0" xfId="6" applyFont="1" applyFill="1" applyAlignment="1">
      <alignment vertical="center"/>
    </xf>
    <xf numFmtId="0" fontId="39" fillId="17" borderId="67" xfId="6" applyFont="1" applyFill="1" applyBorder="1" applyAlignment="1">
      <alignment horizontal="left" vertical="center"/>
    </xf>
    <xf numFmtId="0" fontId="39" fillId="17" borderId="67" xfId="6" applyFont="1" applyFill="1" applyBorder="1" applyAlignment="1">
      <alignment horizontal="center" vertical="center" wrapText="1"/>
    </xf>
    <xf numFmtId="3" fontId="39" fillId="17" borderId="67" xfId="6" applyNumberFormat="1" applyFont="1" applyFill="1" applyBorder="1" applyAlignment="1">
      <alignment vertical="center"/>
    </xf>
    <xf numFmtId="0" fontId="43" fillId="0" borderId="0" xfId="6" applyFont="1" applyFill="1" applyAlignment="1">
      <alignment vertical="center"/>
    </xf>
    <xf numFmtId="164" fontId="43" fillId="0" borderId="60" xfId="6" applyNumberFormat="1" applyFont="1" applyFill="1" applyBorder="1" applyAlignment="1">
      <alignment horizontal="left" vertical="center"/>
    </xf>
    <xf numFmtId="0" fontId="39" fillId="0" borderId="70" xfId="6" applyFont="1" applyFill="1" applyBorder="1" applyAlignment="1">
      <alignment vertical="center" wrapText="1"/>
    </xf>
    <xf numFmtId="3" fontId="43" fillId="10" borderId="67" xfId="7" applyNumberFormat="1" applyFont="1" applyFill="1" applyBorder="1" applyAlignment="1">
      <alignment vertical="center"/>
    </xf>
    <xf numFmtId="0" fontId="43" fillId="17" borderId="67" xfId="6" applyFont="1" applyFill="1" applyBorder="1" applyAlignment="1">
      <alignment horizontal="left" vertical="center"/>
    </xf>
    <xf numFmtId="49" fontId="43" fillId="17" borderId="67" xfId="7" applyNumberFormat="1" applyFont="1" applyFill="1" applyBorder="1" applyAlignment="1">
      <alignment horizontal="left" vertical="center" wrapText="1"/>
    </xf>
    <xf numFmtId="3" fontId="43" fillId="17" borderId="67" xfId="6" applyNumberFormat="1" applyFont="1" applyFill="1" applyBorder="1" applyAlignment="1">
      <alignment vertical="center"/>
    </xf>
    <xf numFmtId="3" fontId="43" fillId="17" borderId="67" xfId="6" applyNumberFormat="1" applyFont="1" applyFill="1" applyBorder="1" applyAlignment="1">
      <alignment horizontal="right" vertical="center"/>
    </xf>
    <xf numFmtId="49" fontId="43" fillId="0" borderId="60" xfId="6" applyNumberFormat="1" applyFont="1" applyFill="1" applyBorder="1" applyAlignment="1">
      <alignment horizontal="left" vertical="center"/>
    </xf>
    <xf numFmtId="49" fontId="43" fillId="0" borderId="70" xfId="6" applyNumberFormat="1" applyFont="1" applyFill="1" applyBorder="1" applyAlignment="1">
      <alignment horizontal="left" vertical="center"/>
    </xf>
    <xf numFmtId="3" fontId="43" fillId="10" borderId="67" xfId="6" applyNumberFormat="1" applyFont="1" applyFill="1" applyBorder="1" applyAlignment="1">
      <alignment vertical="center"/>
    </xf>
    <xf numFmtId="3" fontId="43" fillId="10" borderId="67" xfId="7" applyNumberFormat="1" applyFont="1" applyFill="1" applyBorder="1" applyAlignment="1">
      <alignment horizontal="right" vertical="center"/>
    </xf>
    <xf numFmtId="0" fontId="42" fillId="16" borderId="67" xfId="6" applyFont="1" applyFill="1" applyBorder="1" applyAlignment="1">
      <alignment horizontal="center" vertical="center" wrapText="1"/>
    </xf>
    <xf numFmtId="3" fontId="42" fillId="16" borderId="67" xfId="6" applyNumberFormat="1" applyFont="1" applyFill="1" applyBorder="1" applyAlignment="1">
      <alignment horizontal="right" vertical="center"/>
    </xf>
    <xf numFmtId="49" fontId="43" fillId="0" borderId="70" xfId="6" applyNumberFormat="1" applyFont="1" applyFill="1" applyBorder="1" applyAlignment="1">
      <alignment horizontal="left" vertical="center" wrapText="1"/>
    </xf>
    <xf numFmtId="3" fontId="39" fillId="10" borderId="67" xfId="6" applyNumberFormat="1" applyFill="1" applyBorder="1" applyAlignment="1">
      <alignment horizontal="right" vertical="center"/>
    </xf>
    <xf numFmtId="3" fontId="43" fillId="0" borderId="67" xfId="7" applyNumberFormat="1" applyFont="1" applyFill="1" applyBorder="1" applyAlignment="1">
      <alignment horizontal="right" vertical="center"/>
    </xf>
    <xf numFmtId="3" fontId="43" fillId="0" borderId="67" xfId="7" applyNumberFormat="1" applyFont="1" applyFill="1" applyBorder="1" applyAlignment="1">
      <alignment vertical="center"/>
    </xf>
    <xf numFmtId="3" fontId="43" fillId="0" borderId="0" xfId="6" applyNumberFormat="1" applyFont="1" applyFill="1" applyAlignment="1">
      <alignment vertical="center"/>
    </xf>
    <xf numFmtId="3" fontId="43" fillId="17" borderId="67" xfId="6" applyNumberFormat="1" applyFont="1" applyFill="1" applyBorder="1" applyAlignment="1" applyProtection="1">
      <alignment vertical="center" wrapText="1"/>
      <protection locked="0"/>
    </xf>
    <xf numFmtId="0" fontId="39" fillId="0" borderId="0" xfId="6" applyAlignment="1">
      <alignment vertical="center" wrapText="1"/>
    </xf>
    <xf numFmtId="3" fontId="42" fillId="16" borderId="67" xfId="6" applyNumberFormat="1" applyFont="1" applyFill="1" applyBorder="1" applyAlignment="1">
      <alignment horizontal="center" vertical="center"/>
    </xf>
    <xf numFmtId="0" fontId="42" fillId="0" borderId="0" xfId="6" applyFont="1" applyFill="1" applyBorder="1" applyAlignment="1">
      <alignment horizontal="left" vertical="center"/>
    </xf>
    <xf numFmtId="0" fontId="42" fillId="0" borderId="0" xfId="6" applyFont="1" applyFill="1" applyBorder="1" applyAlignment="1">
      <alignment horizontal="center" vertical="center" wrapText="1"/>
    </xf>
    <xf numFmtId="3" fontId="42" fillId="0" borderId="0" xfId="6" applyNumberFormat="1" applyFont="1" applyFill="1" applyBorder="1" applyAlignment="1">
      <alignment vertical="center"/>
    </xf>
    <xf numFmtId="3" fontId="42" fillId="0" borderId="0" xfId="6" applyNumberFormat="1" applyFont="1" applyFill="1" applyBorder="1" applyAlignment="1">
      <alignment horizontal="center" vertical="center"/>
    </xf>
    <xf numFmtId="0" fontId="42" fillId="0" borderId="0" xfId="6" applyFont="1" applyFill="1" applyBorder="1" applyAlignment="1">
      <alignment vertical="center"/>
    </xf>
    <xf numFmtId="3" fontId="43" fillId="0" borderId="0" xfId="6" applyNumberFormat="1" applyFont="1" applyFill="1" applyBorder="1" applyAlignment="1">
      <alignment vertical="center"/>
    </xf>
    <xf numFmtId="0" fontId="43" fillId="0" borderId="0" xfId="6" applyFont="1" applyFill="1" applyBorder="1" applyAlignment="1">
      <alignment vertical="center"/>
    </xf>
    <xf numFmtId="0" fontId="45" fillId="0" borderId="8" xfId="6" applyFont="1" applyFill="1" applyBorder="1" applyAlignment="1">
      <alignment horizontal="left" vertical="center"/>
    </xf>
    <xf numFmtId="14" fontId="39" fillId="0" borderId="66" xfId="6" applyNumberFormat="1" applyFont="1" applyFill="1" applyBorder="1" applyAlignment="1">
      <alignment horizontal="left" vertical="center" wrapText="1"/>
    </xf>
    <xf numFmtId="0" fontId="39" fillId="0" borderId="67" xfId="6" applyFont="1" applyFill="1" applyBorder="1" applyAlignment="1">
      <alignment horizontal="center" vertical="center"/>
    </xf>
    <xf numFmtId="0" fontId="45" fillId="0" borderId="60" xfId="6" applyFont="1" applyFill="1" applyBorder="1" applyAlignment="1">
      <alignment horizontal="left" vertical="center"/>
    </xf>
    <xf numFmtId="0" fontId="45" fillId="0" borderId="70" xfId="6" applyFont="1" applyFill="1" applyBorder="1" applyAlignment="1">
      <alignment horizontal="center" vertical="center" wrapText="1"/>
    </xf>
    <xf numFmtId="14" fontId="39" fillId="0" borderId="67" xfId="6" applyNumberFormat="1" applyFont="1" applyFill="1" applyBorder="1" applyAlignment="1">
      <alignment horizontal="center" vertical="center"/>
    </xf>
    <xf numFmtId="14" fontId="0" fillId="0" borderId="67" xfId="6" applyNumberFormat="1" applyFont="1" applyFill="1" applyBorder="1" applyAlignment="1">
      <alignment horizontal="center" vertical="center"/>
    </xf>
    <xf numFmtId="0" fontId="45" fillId="17" borderId="60" xfId="6" applyFont="1" applyFill="1" applyBorder="1" applyAlignment="1">
      <alignment horizontal="left" vertical="center"/>
    </xf>
    <xf numFmtId="0" fontId="45" fillId="17" borderId="70" xfId="6" applyFont="1" applyFill="1" applyBorder="1" applyAlignment="1">
      <alignment horizontal="center" vertical="center" wrapText="1"/>
    </xf>
    <xf numFmtId="3" fontId="45" fillId="17" borderId="67" xfId="6" applyNumberFormat="1" applyFont="1" applyFill="1" applyBorder="1" applyAlignment="1">
      <alignment vertical="center"/>
    </xf>
    <xf numFmtId="3" fontId="45" fillId="17" borderId="67" xfId="6" applyNumberFormat="1" applyFont="1" applyFill="1" applyBorder="1" applyAlignment="1">
      <alignment horizontal="center" vertical="center"/>
    </xf>
    <xf numFmtId="3" fontId="45" fillId="17" borderId="67" xfId="6" applyNumberFormat="1" applyFont="1" applyFill="1" applyBorder="1" applyAlignment="1">
      <alignment horizontal="right" vertical="center"/>
    </xf>
    <xf numFmtId="0" fontId="45" fillId="0" borderId="0" xfId="6" applyFont="1" applyFill="1" applyAlignment="1">
      <alignment vertical="center"/>
    </xf>
    <xf numFmtId="0" fontId="45" fillId="17" borderId="60" xfId="6" applyFont="1" applyFill="1" applyBorder="1" applyAlignment="1">
      <alignment vertical="center"/>
    </xf>
    <xf numFmtId="0" fontId="45" fillId="17" borderId="70" xfId="6" applyFont="1" applyFill="1" applyBorder="1" applyAlignment="1">
      <alignment vertical="center" wrapText="1"/>
    </xf>
    <xf numFmtId="0" fontId="0" fillId="0" borderId="60" xfId="6" applyFont="1" applyFill="1" applyBorder="1" applyAlignment="1">
      <alignment vertical="center"/>
    </xf>
    <xf numFmtId="0" fontId="39" fillId="0" borderId="70" xfId="6" applyFont="1" applyFill="1" applyBorder="1" applyAlignment="1">
      <alignment vertical="center"/>
    </xf>
    <xf numFmtId="3" fontId="39" fillId="0" borderId="67" xfId="6" applyNumberFormat="1" applyFont="1" applyFill="1" applyBorder="1" applyAlignment="1">
      <alignment vertical="center"/>
    </xf>
    <xf numFmtId="0" fontId="39" fillId="0" borderId="60" xfId="6" applyFont="1" applyFill="1" applyBorder="1" applyAlignment="1">
      <alignment vertical="center"/>
    </xf>
    <xf numFmtId="0" fontId="39" fillId="0" borderId="70" xfId="5" applyFont="1" applyFill="1" applyBorder="1" applyAlignment="1">
      <alignment vertical="center"/>
    </xf>
    <xf numFmtId="0" fontId="39" fillId="0" borderId="60" xfId="5" applyFont="1" applyFill="1" applyBorder="1" applyAlignment="1">
      <alignment vertical="center"/>
    </xf>
    <xf numFmtId="3" fontId="39" fillId="0" borderId="0" xfId="6" applyNumberFormat="1" applyFill="1" applyAlignment="1">
      <alignment vertical="center"/>
    </xf>
    <xf numFmtId="0" fontId="39" fillId="0" borderId="0" xfId="6" applyFill="1" applyAlignment="1">
      <alignment vertical="center" wrapText="1"/>
    </xf>
    <xf numFmtId="0" fontId="39" fillId="0" borderId="0" xfId="6" applyFill="1" applyAlignment="1">
      <alignment horizontal="center" vertical="center"/>
    </xf>
    <xf numFmtId="3" fontId="20" fillId="0" borderId="8" xfId="5" applyNumberFormat="1" applyFont="1" applyFill="1" applyBorder="1" applyAlignment="1" applyProtection="1">
      <alignment vertical="center" wrapText="1"/>
    </xf>
    <xf numFmtId="3" fontId="20" fillId="0" borderId="66" xfId="3" applyNumberFormat="1" applyFont="1" applyFill="1" applyBorder="1" applyAlignment="1" applyProtection="1">
      <alignment horizontal="center" vertical="center" wrapText="1"/>
    </xf>
    <xf numFmtId="49" fontId="20" fillId="0" borderId="67" xfId="3" applyNumberFormat="1" applyFont="1" applyFill="1" applyBorder="1" applyAlignment="1" applyProtection="1">
      <alignment horizontal="center" vertical="center" wrapText="1"/>
    </xf>
    <xf numFmtId="3" fontId="20" fillId="0" borderId="65" xfId="5" applyNumberFormat="1" applyFont="1" applyFill="1" applyBorder="1" applyAlignment="1" applyProtection="1">
      <alignment vertical="center" wrapText="1"/>
    </xf>
    <xf numFmtId="3" fontId="20" fillId="0" borderId="68" xfId="3" applyNumberFormat="1" applyFont="1" applyFill="1" applyBorder="1" applyAlignment="1" applyProtection="1">
      <alignment horizontal="center" vertical="center" wrapText="1"/>
    </xf>
    <xf numFmtId="3" fontId="20" fillId="0" borderId="69" xfId="3" applyNumberFormat="1" applyFont="1" applyFill="1" applyBorder="1" applyAlignment="1" applyProtection="1">
      <alignment horizontal="center" vertical="center" wrapText="1"/>
    </xf>
    <xf numFmtId="0" fontId="20" fillId="16" borderId="67" xfId="6" applyFont="1" applyFill="1" applyBorder="1" applyAlignment="1">
      <alignment horizontal="left" vertical="center"/>
    </xf>
    <xf numFmtId="0" fontId="20" fillId="16" borderId="67" xfId="6" applyFont="1" applyFill="1" applyBorder="1" applyAlignment="1">
      <alignment vertical="center"/>
    </xf>
    <xf numFmtId="3" fontId="20" fillId="16" borderId="67" xfId="6" applyNumberFormat="1" applyFont="1" applyFill="1" applyBorder="1" applyAlignment="1">
      <alignment vertical="center"/>
    </xf>
    <xf numFmtId="0" fontId="23" fillId="17" borderId="67" xfId="6" applyFont="1" applyFill="1" applyBorder="1" applyAlignment="1">
      <alignment vertical="center"/>
    </xf>
    <xf numFmtId="0" fontId="23" fillId="17" borderId="67" xfId="6" applyFont="1" applyFill="1" applyBorder="1" applyAlignment="1">
      <alignment vertical="center" wrapText="1"/>
    </xf>
    <xf numFmtId="3" fontId="23" fillId="17" borderId="67" xfId="6" applyNumberFormat="1" applyFont="1" applyFill="1" applyBorder="1" applyAlignment="1">
      <alignment vertical="center"/>
    </xf>
    <xf numFmtId="3" fontId="23" fillId="17" borderId="67" xfId="6" applyNumberFormat="1" applyFont="1" applyFill="1" applyBorder="1" applyAlignment="1">
      <alignment horizontal="right" vertical="center"/>
    </xf>
    <xf numFmtId="0" fontId="23" fillId="17" borderId="67" xfId="6" applyFont="1" applyFill="1" applyBorder="1" applyAlignment="1">
      <alignment horizontal="left" vertical="center"/>
    </xf>
    <xf numFmtId="0" fontId="23" fillId="17" borderId="67" xfId="6" applyFont="1" applyFill="1" applyBorder="1" applyAlignment="1">
      <alignment horizontal="center" vertical="center" wrapText="1"/>
    </xf>
    <xf numFmtId="164" fontId="23" fillId="0" borderId="60" xfId="6" applyNumberFormat="1" applyFont="1" applyFill="1" applyBorder="1" applyAlignment="1">
      <alignment horizontal="left" vertical="center"/>
    </xf>
    <xf numFmtId="0" fontId="23" fillId="0" borderId="70" xfId="6" applyFont="1" applyFill="1" applyBorder="1" applyAlignment="1">
      <alignment vertical="center" wrapText="1"/>
    </xf>
    <xf numFmtId="3" fontId="23" fillId="10" borderId="67" xfId="7" applyNumberFormat="1" applyFont="1" applyFill="1" applyBorder="1" applyAlignment="1">
      <alignment vertical="center"/>
    </xf>
    <xf numFmtId="49" fontId="23" fillId="0" borderId="60" xfId="6" applyNumberFormat="1" applyFont="1" applyFill="1" applyBorder="1" applyAlignment="1">
      <alignment horizontal="left" vertical="center"/>
    </xf>
    <xf numFmtId="49" fontId="23" fillId="0" borderId="70" xfId="6" applyNumberFormat="1" applyFont="1" applyFill="1" applyBorder="1" applyAlignment="1">
      <alignment horizontal="left" vertical="center"/>
    </xf>
    <xf numFmtId="3" fontId="23" fillId="10" borderId="67" xfId="6" applyNumberFormat="1" applyFont="1" applyFill="1" applyBorder="1" applyAlignment="1">
      <alignment vertical="center"/>
    </xf>
    <xf numFmtId="3" fontId="23" fillId="10" borderId="67" xfId="7" applyNumberFormat="1" applyFont="1" applyFill="1" applyBorder="1" applyAlignment="1">
      <alignment horizontal="right" vertical="center"/>
    </xf>
    <xf numFmtId="0" fontId="20" fillId="16" borderId="67" xfId="6" applyFont="1" applyFill="1" applyBorder="1" applyAlignment="1">
      <alignment horizontal="center" vertical="center" wrapText="1"/>
    </xf>
    <xf numFmtId="3" fontId="20" fillId="16" borderId="67" xfId="6" applyNumberFormat="1" applyFont="1" applyFill="1" applyBorder="1" applyAlignment="1">
      <alignment horizontal="right" vertical="center"/>
    </xf>
    <xf numFmtId="49" fontId="23" fillId="0" borderId="67" xfId="6" applyNumberFormat="1" applyFont="1" applyFill="1" applyBorder="1" applyAlignment="1">
      <alignment horizontal="left" vertical="center" wrapText="1"/>
    </xf>
    <xf numFmtId="3" fontId="23" fillId="10" borderId="67" xfId="6" applyNumberFormat="1" applyFont="1" applyFill="1" applyBorder="1" applyAlignment="1">
      <alignment horizontal="right" vertical="center"/>
    </xf>
    <xf numFmtId="49" fontId="23" fillId="0" borderId="67" xfId="6" applyNumberFormat="1" applyFont="1" applyFill="1" applyBorder="1" applyAlignment="1">
      <alignment horizontal="left" vertical="center"/>
    </xf>
    <xf numFmtId="3" fontId="23" fillId="0" borderId="67" xfId="7" applyNumberFormat="1" applyFont="1" applyFill="1" applyBorder="1" applyAlignment="1">
      <alignment vertical="center"/>
    </xf>
    <xf numFmtId="0" fontId="46" fillId="0" borderId="0" xfId="6" applyFont="1" applyFill="1" applyAlignment="1">
      <alignment vertical="center"/>
    </xf>
    <xf numFmtId="3" fontId="23" fillId="0" borderId="63" xfId="5" applyNumberFormat="1" applyFont="1" applyBorder="1"/>
    <xf numFmtId="0" fontId="23" fillId="0" borderId="69" xfId="5" applyFont="1" applyBorder="1"/>
    <xf numFmtId="3" fontId="23" fillId="0" borderId="60" xfId="5" applyNumberFormat="1" applyFont="1" applyBorder="1"/>
    <xf numFmtId="3" fontId="23" fillId="17" borderId="67" xfId="6" applyNumberFormat="1" applyFont="1" applyFill="1" applyBorder="1" applyAlignment="1" applyProtection="1">
      <alignment vertical="center" wrapText="1"/>
      <protection locked="0"/>
    </xf>
    <xf numFmtId="3" fontId="20" fillId="16" borderId="67" xfId="6" applyNumberFormat="1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left" vertical="center"/>
    </xf>
    <xf numFmtId="0" fontId="20" fillId="0" borderId="0" xfId="6" applyFont="1" applyFill="1" applyBorder="1" applyAlignment="1">
      <alignment horizontal="center" vertical="center" wrapText="1"/>
    </xf>
    <xf numFmtId="3" fontId="20" fillId="0" borderId="0" xfId="6" applyNumberFormat="1" applyFont="1" applyFill="1" applyBorder="1" applyAlignment="1">
      <alignment vertical="center"/>
    </xf>
    <xf numFmtId="3" fontId="20" fillId="0" borderId="0" xfId="6" applyNumberFormat="1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left" vertical="center"/>
    </xf>
    <xf numFmtId="14" fontId="23" fillId="0" borderId="66" xfId="6" applyNumberFormat="1" applyFont="1" applyFill="1" applyBorder="1" applyAlignment="1">
      <alignment horizontal="left" vertical="center" wrapText="1"/>
    </xf>
    <xf numFmtId="0" fontId="23" fillId="0" borderId="67" xfId="6" applyFont="1" applyFill="1" applyBorder="1" applyAlignment="1">
      <alignment horizontal="center" vertical="center"/>
    </xf>
    <xf numFmtId="0" fontId="20" fillId="0" borderId="60" xfId="6" applyFont="1" applyFill="1" applyBorder="1" applyAlignment="1">
      <alignment horizontal="left" vertical="center"/>
    </xf>
    <xf numFmtId="0" fontId="20" fillId="0" borderId="70" xfId="6" applyFont="1" applyFill="1" applyBorder="1" applyAlignment="1">
      <alignment horizontal="center" vertical="center" wrapText="1"/>
    </xf>
    <xf numFmtId="14" fontId="23" fillId="0" borderId="67" xfId="6" applyNumberFormat="1" applyFont="1" applyFill="1" applyBorder="1" applyAlignment="1">
      <alignment horizontal="center" vertical="center"/>
    </xf>
    <xf numFmtId="0" fontId="20" fillId="17" borderId="60" xfId="6" applyFont="1" applyFill="1" applyBorder="1" applyAlignment="1">
      <alignment horizontal="left" vertical="center"/>
    </xf>
    <xf numFmtId="0" fontId="20" fillId="17" borderId="70" xfId="6" applyFont="1" applyFill="1" applyBorder="1" applyAlignment="1">
      <alignment horizontal="center" vertical="center" wrapText="1"/>
    </xf>
    <xf numFmtId="3" fontId="20" fillId="17" borderId="67" xfId="6" applyNumberFormat="1" applyFont="1" applyFill="1" applyBorder="1" applyAlignment="1">
      <alignment vertical="center"/>
    </xf>
    <xf numFmtId="3" fontId="20" fillId="17" borderId="67" xfId="6" applyNumberFormat="1" applyFont="1" applyFill="1" applyBorder="1" applyAlignment="1">
      <alignment horizontal="center" vertical="center"/>
    </xf>
    <xf numFmtId="3" fontId="20" fillId="17" borderId="67" xfId="6" applyNumberFormat="1" applyFont="1" applyFill="1" applyBorder="1" applyAlignment="1">
      <alignment horizontal="right" vertical="center"/>
    </xf>
    <xf numFmtId="0" fontId="20" fillId="17" borderId="60" xfId="6" applyFont="1" applyFill="1" applyBorder="1" applyAlignment="1">
      <alignment vertical="center"/>
    </xf>
    <xf numFmtId="0" fontId="20" fillId="17" borderId="70" xfId="6" applyFont="1" applyFill="1" applyBorder="1" applyAlignment="1">
      <alignment vertical="center" wrapText="1"/>
    </xf>
    <xf numFmtId="0" fontId="23" fillId="0" borderId="60" xfId="6" applyFont="1" applyFill="1" applyBorder="1" applyAlignment="1">
      <alignment vertical="center"/>
    </xf>
    <xf numFmtId="0" fontId="23" fillId="0" borderId="70" xfId="6" applyFont="1" applyFill="1" applyBorder="1" applyAlignment="1">
      <alignment vertical="center"/>
    </xf>
    <xf numFmtId="3" fontId="23" fillId="0" borderId="67" xfId="6" applyNumberFormat="1" applyFont="1" applyFill="1" applyBorder="1" applyAlignment="1">
      <alignment vertical="center"/>
    </xf>
    <xf numFmtId="0" fontId="23" fillId="0" borderId="70" xfId="5" applyFont="1" applyFill="1" applyBorder="1" applyAlignment="1">
      <alignment vertical="center"/>
    </xf>
    <xf numFmtId="0" fontId="23" fillId="0" borderId="60" xfId="5" applyFont="1" applyFill="1" applyBorder="1" applyAlignment="1">
      <alignment vertical="center"/>
    </xf>
    <xf numFmtId="1" fontId="23" fillId="17" borderId="67" xfId="6" applyNumberFormat="1" applyFont="1" applyFill="1" applyBorder="1" applyAlignment="1">
      <alignment horizontal="right" vertical="center"/>
    </xf>
    <xf numFmtId="0" fontId="39" fillId="17" borderId="60" xfId="6" applyFont="1" applyFill="1" applyBorder="1" applyAlignment="1" applyProtection="1">
      <alignment horizontal="left" vertical="center"/>
      <protection locked="0"/>
    </xf>
    <xf numFmtId="0" fontId="39" fillId="17" borderId="70" xfId="6" applyFont="1" applyFill="1" applyBorder="1" applyAlignment="1" applyProtection="1">
      <alignment horizontal="left" vertical="center"/>
      <protection locked="0"/>
    </xf>
    <xf numFmtId="0" fontId="43" fillId="0" borderId="0" xfId="6" applyFont="1" applyFill="1" applyBorder="1" applyAlignment="1">
      <alignment horizontal="left" vertical="center" wrapText="1"/>
    </xf>
    <xf numFmtId="0" fontId="23" fillId="17" borderId="60" xfId="6" applyFont="1" applyFill="1" applyBorder="1" applyAlignment="1" applyProtection="1">
      <alignment horizontal="left" vertical="center"/>
      <protection locked="0"/>
    </xf>
    <xf numFmtId="0" fontId="23" fillId="17" borderId="70" xfId="6" applyFont="1" applyFill="1" applyBorder="1" applyAlignment="1" applyProtection="1">
      <alignment horizontal="left" vertical="center"/>
      <protection locked="0"/>
    </xf>
    <xf numFmtId="0" fontId="23" fillId="0" borderId="0" xfId="6" applyFont="1" applyFill="1" applyBorder="1" applyAlignment="1">
      <alignment horizontal="left" vertical="center" wrapText="1"/>
    </xf>
  </cellXfs>
  <cellStyles count="8">
    <cellStyle name="Normální" xfId="0" builtinId="0"/>
    <cellStyle name="Normální 2" xfId="2"/>
    <cellStyle name="Normální 3" xfId="5"/>
    <cellStyle name="Normální 3 2 2" xfId="3"/>
    <cellStyle name="normální_FRR MP-nová tabulka" xfId="6"/>
    <cellStyle name="normální_FRR MP-nová tabulka 3" xfId="7"/>
    <cellStyle name="normální_List1" xfId="1"/>
    <cellStyle name="Procent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33</xdr:row>
      <xdr:rowOff>171450</xdr:rowOff>
    </xdr:from>
    <xdr:to>
      <xdr:col>5</xdr:col>
      <xdr:colOff>400050</xdr:colOff>
      <xdr:row>34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242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323850</xdr:colOff>
      <xdr:row>36</xdr:row>
      <xdr:rowOff>171450</xdr:rowOff>
    </xdr:from>
    <xdr:to>
      <xdr:col>5</xdr:col>
      <xdr:colOff>400050</xdr:colOff>
      <xdr:row>37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24250" y="8553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36</xdr:row>
      <xdr:rowOff>171450</xdr:rowOff>
    </xdr:from>
    <xdr:to>
      <xdr:col>6</xdr:col>
      <xdr:colOff>400050</xdr:colOff>
      <xdr:row>37</xdr:row>
      <xdr:rowOff>133350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91050" y="8553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33</xdr:row>
      <xdr:rowOff>171450</xdr:rowOff>
    </xdr:from>
    <xdr:to>
      <xdr:col>6</xdr:col>
      <xdr:colOff>400050</xdr:colOff>
      <xdr:row>34</xdr:row>
      <xdr:rowOff>133350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33</xdr:row>
      <xdr:rowOff>171450</xdr:rowOff>
    </xdr:from>
    <xdr:to>
      <xdr:col>6</xdr:col>
      <xdr:colOff>400050</xdr:colOff>
      <xdr:row>34</xdr:row>
      <xdr:rowOff>133350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323850</xdr:colOff>
      <xdr:row>33</xdr:row>
      <xdr:rowOff>171450</xdr:rowOff>
    </xdr:from>
    <xdr:ext cx="76200" cy="17145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242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323850</xdr:colOff>
      <xdr:row>36</xdr:row>
      <xdr:rowOff>171450</xdr:rowOff>
    </xdr:from>
    <xdr:ext cx="76200" cy="17145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524250" y="8553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36</xdr:row>
      <xdr:rowOff>171450</xdr:rowOff>
    </xdr:from>
    <xdr:ext cx="76200" cy="171450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591050" y="8553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323850</xdr:colOff>
      <xdr:row>33</xdr:row>
      <xdr:rowOff>171450</xdr:rowOff>
    </xdr:from>
    <xdr:ext cx="76200" cy="1714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591050" y="7934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varovam/_Dokumenty_/Rozbor%20hospoda&#345;en&#237;/Rok%202019/&#268;erven/&#268;erven%20s%20I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bor hospodaření"/>
      <sheetName val="Příjmy"/>
      <sheetName val="Výdaje"/>
      <sheetName val="Web (3)"/>
    </sheetNames>
    <sheetDataSet>
      <sheetData sheetId="0">
        <row r="15">
          <cell r="F15">
            <v>-3856</v>
          </cell>
          <cell r="G15">
            <v>-2816</v>
          </cell>
        </row>
        <row r="16">
          <cell r="F16">
            <v>150637</v>
          </cell>
          <cell r="G16">
            <v>69701</v>
          </cell>
        </row>
        <row r="26">
          <cell r="F26">
            <v>900</v>
          </cell>
          <cell r="G26">
            <v>767</v>
          </cell>
        </row>
        <row r="27">
          <cell r="F27">
            <v>1250</v>
          </cell>
          <cell r="G27">
            <v>1224</v>
          </cell>
        </row>
        <row r="28">
          <cell r="F28">
            <v>1200</v>
          </cell>
          <cell r="G28">
            <v>646</v>
          </cell>
        </row>
        <row r="29">
          <cell r="F29">
            <v>5</v>
          </cell>
          <cell r="G29">
            <v>6</v>
          </cell>
        </row>
        <row r="30">
          <cell r="F30">
            <v>30</v>
          </cell>
          <cell r="G30">
            <v>32</v>
          </cell>
        </row>
        <row r="36">
          <cell r="F36">
            <v>1</v>
          </cell>
          <cell r="G36">
            <v>1</v>
          </cell>
        </row>
        <row r="37">
          <cell r="F37">
            <v>0</v>
          </cell>
          <cell r="G37">
            <v>4</v>
          </cell>
        </row>
        <row r="38">
          <cell r="F38">
            <v>0</v>
          </cell>
          <cell r="G38">
            <v>31</v>
          </cell>
        </row>
        <row r="44">
          <cell r="F44">
            <v>880</v>
          </cell>
          <cell r="G44">
            <v>880</v>
          </cell>
        </row>
        <row r="45">
          <cell r="F45">
            <v>0</v>
          </cell>
          <cell r="G45">
            <v>0</v>
          </cell>
        </row>
        <row r="46">
          <cell r="F46">
            <v>2844</v>
          </cell>
          <cell r="G46">
            <v>2844</v>
          </cell>
        </row>
        <row r="47">
          <cell r="F47">
            <v>0</v>
          </cell>
          <cell r="G47">
            <v>0</v>
          </cell>
        </row>
        <row r="83">
          <cell r="F83">
            <v>1000</v>
          </cell>
          <cell r="G83">
            <v>10</v>
          </cell>
        </row>
        <row r="90">
          <cell r="F90">
            <v>0</v>
          </cell>
          <cell r="G90">
            <v>0</v>
          </cell>
        </row>
        <row r="103">
          <cell r="F103">
            <v>0</v>
          </cell>
          <cell r="G103">
            <v>0</v>
          </cell>
        </row>
        <row r="104">
          <cell r="F104">
            <v>100</v>
          </cell>
          <cell r="G104">
            <v>27</v>
          </cell>
        </row>
        <row r="105">
          <cell r="F105">
            <v>473</v>
          </cell>
          <cell r="G105">
            <v>0</v>
          </cell>
        </row>
        <row r="127">
          <cell r="F127">
            <v>1827</v>
          </cell>
          <cell r="G127">
            <v>616</v>
          </cell>
        </row>
        <row r="135">
          <cell r="F135">
            <v>1937</v>
          </cell>
          <cell r="G135">
            <v>881</v>
          </cell>
        </row>
        <row r="146">
          <cell r="F146">
            <v>500</v>
          </cell>
          <cell r="G146">
            <v>364</v>
          </cell>
        </row>
        <row r="152">
          <cell r="F152">
            <v>30</v>
          </cell>
          <cell r="G152">
            <v>47</v>
          </cell>
        </row>
        <row r="153">
          <cell r="F153">
            <v>0</v>
          </cell>
          <cell r="G153">
            <v>-2</v>
          </cell>
        </row>
        <row r="154">
          <cell r="F154">
            <v>0</v>
          </cell>
          <cell r="G154">
            <v>0</v>
          </cell>
        </row>
        <row r="155">
          <cell r="F155">
            <v>0</v>
          </cell>
          <cell r="G155">
            <v>2</v>
          </cell>
        </row>
        <row r="164">
          <cell r="F164">
            <v>100</v>
          </cell>
          <cell r="G164">
            <v>83</v>
          </cell>
        </row>
        <row r="177">
          <cell r="F177">
            <v>0</v>
          </cell>
          <cell r="G177">
            <v>0</v>
          </cell>
        </row>
        <row r="178">
          <cell r="F178">
            <v>0</v>
          </cell>
          <cell r="G178">
            <v>0</v>
          </cell>
        </row>
        <row r="179">
          <cell r="F179">
            <v>30</v>
          </cell>
          <cell r="G179">
            <v>50</v>
          </cell>
        </row>
        <row r="180">
          <cell r="F180">
            <v>0</v>
          </cell>
          <cell r="G180">
            <v>0</v>
          </cell>
        </row>
        <row r="189">
          <cell r="F189">
            <v>0</v>
          </cell>
          <cell r="G189">
            <v>0</v>
          </cell>
        </row>
        <row r="190">
          <cell r="F190">
            <v>10</v>
          </cell>
          <cell r="G190">
            <v>19</v>
          </cell>
        </row>
        <row r="191">
          <cell r="F191">
            <v>0</v>
          </cell>
          <cell r="G191">
            <v>40</v>
          </cell>
        </row>
        <row r="193">
          <cell r="F193">
            <v>120</v>
          </cell>
          <cell r="G193">
            <v>49</v>
          </cell>
        </row>
        <row r="194">
          <cell r="F194">
            <v>0</v>
          </cell>
          <cell r="G194">
            <v>0</v>
          </cell>
        </row>
        <row r="195">
          <cell r="F195">
            <v>59</v>
          </cell>
          <cell r="G195">
            <v>60</v>
          </cell>
        </row>
        <row r="196">
          <cell r="F196">
            <v>0</v>
          </cell>
          <cell r="G196">
            <v>0</v>
          </cell>
        </row>
        <row r="198">
          <cell r="F198">
            <v>0</v>
          </cell>
          <cell r="G198">
            <v>203</v>
          </cell>
        </row>
        <row r="200">
          <cell r="F200">
            <v>40</v>
          </cell>
          <cell r="G200">
            <v>138</v>
          </cell>
        </row>
        <row r="201">
          <cell r="F201">
            <v>696</v>
          </cell>
          <cell r="G201">
            <v>349</v>
          </cell>
        </row>
        <row r="202">
          <cell r="F202">
            <v>0</v>
          </cell>
          <cell r="G202">
            <v>0</v>
          </cell>
        </row>
        <row r="205">
          <cell r="F205">
            <v>447</v>
          </cell>
          <cell r="G205">
            <v>33</v>
          </cell>
        </row>
        <row r="206">
          <cell r="F206">
            <v>120</v>
          </cell>
          <cell r="G206">
            <v>44</v>
          </cell>
        </row>
        <row r="208">
          <cell r="F208">
            <v>0</v>
          </cell>
          <cell r="G208">
            <v>48</v>
          </cell>
        </row>
        <row r="210">
          <cell r="F210">
            <v>0</v>
          </cell>
          <cell r="G210">
            <v>0</v>
          </cell>
        </row>
        <row r="211">
          <cell r="F211">
            <v>0</v>
          </cell>
          <cell r="G211">
            <v>4</v>
          </cell>
        </row>
        <row r="212">
          <cell r="F212">
            <v>0</v>
          </cell>
          <cell r="G212">
            <v>0</v>
          </cell>
        </row>
        <row r="214">
          <cell r="F214">
            <v>150</v>
          </cell>
          <cell r="G214">
            <v>108</v>
          </cell>
        </row>
        <row r="215">
          <cell r="F215">
            <v>1600</v>
          </cell>
          <cell r="G215">
            <v>911</v>
          </cell>
        </row>
        <row r="216">
          <cell r="F216">
            <v>0</v>
          </cell>
          <cell r="G216">
            <v>0</v>
          </cell>
        </row>
        <row r="218">
          <cell r="F218">
            <v>0</v>
          </cell>
          <cell r="G218">
            <v>0</v>
          </cell>
        </row>
        <row r="224">
          <cell r="F224">
            <v>48</v>
          </cell>
          <cell r="G224">
            <v>49</v>
          </cell>
        </row>
        <row r="239">
          <cell r="F239">
            <v>520</v>
          </cell>
          <cell r="G239">
            <v>150</v>
          </cell>
        </row>
        <row r="240">
          <cell r="F240">
            <v>7</v>
          </cell>
          <cell r="G240">
            <v>0</v>
          </cell>
        </row>
        <row r="241">
          <cell r="F241">
            <v>1000</v>
          </cell>
          <cell r="G241">
            <v>0</v>
          </cell>
        </row>
        <row r="242">
          <cell r="F242">
            <v>6</v>
          </cell>
          <cell r="G242">
            <v>6</v>
          </cell>
        </row>
        <row r="248">
          <cell r="F248">
            <v>3903</v>
          </cell>
          <cell r="G248">
            <v>1514</v>
          </cell>
        </row>
        <row r="249">
          <cell r="F249">
            <v>50</v>
          </cell>
          <cell r="G249">
            <v>0</v>
          </cell>
        </row>
        <row r="250">
          <cell r="F250">
            <v>0</v>
          </cell>
          <cell r="G250">
            <v>0</v>
          </cell>
        </row>
        <row r="251">
          <cell r="F251">
            <v>1740</v>
          </cell>
          <cell r="G251">
            <v>1048</v>
          </cell>
        </row>
        <row r="252">
          <cell r="F252">
            <v>770</v>
          </cell>
          <cell r="G252">
            <v>278</v>
          </cell>
        </row>
        <row r="253">
          <cell r="F253">
            <v>794</v>
          </cell>
          <cell r="G253">
            <v>199</v>
          </cell>
        </row>
        <row r="254">
          <cell r="F254">
            <v>34</v>
          </cell>
          <cell r="G254">
            <v>1</v>
          </cell>
        </row>
        <row r="255">
          <cell r="F255">
            <v>183</v>
          </cell>
          <cell r="G255">
            <v>53</v>
          </cell>
        </row>
        <row r="261">
          <cell r="F261">
            <v>3996</v>
          </cell>
          <cell r="G261">
            <v>959</v>
          </cell>
        </row>
        <row r="279">
          <cell r="F279">
            <v>30162</v>
          </cell>
          <cell r="G279">
            <v>6749</v>
          </cell>
        </row>
        <row r="295">
          <cell r="F295">
            <v>0</v>
          </cell>
          <cell r="G295">
            <v>0</v>
          </cell>
        </row>
        <row r="296">
          <cell r="F296">
            <v>55</v>
          </cell>
          <cell r="G296">
            <v>73</v>
          </cell>
        </row>
        <row r="302">
          <cell r="F302">
            <v>0</v>
          </cell>
          <cell r="G302">
            <v>0</v>
          </cell>
        </row>
        <row r="303">
          <cell r="F303">
            <v>0</v>
          </cell>
          <cell r="G303">
            <v>0</v>
          </cell>
        </row>
        <row r="305">
          <cell r="F305">
            <v>0</v>
          </cell>
          <cell r="G305">
            <v>0</v>
          </cell>
        </row>
        <row r="306">
          <cell r="F306">
            <v>0</v>
          </cell>
          <cell r="G306">
            <v>0</v>
          </cell>
        </row>
        <row r="308">
          <cell r="F308">
            <v>3</v>
          </cell>
          <cell r="G308">
            <v>0</v>
          </cell>
        </row>
        <row r="309">
          <cell r="F309">
            <v>0</v>
          </cell>
          <cell r="G309">
            <v>0</v>
          </cell>
        </row>
        <row r="310">
          <cell r="F310">
            <v>0</v>
          </cell>
          <cell r="G310">
            <v>0</v>
          </cell>
        </row>
        <row r="312">
          <cell r="F312">
            <v>0</v>
          </cell>
          <cell r="G312">
            <v>5</v>
          </cell>
        </row>
        <row r="313">
          <cell r="F313">
            <v>0</v>
          </cell>
          <cell r="G313">
            <v>0</v>
          </cell>
        </row>
        <row r="314">
          <cell r="F314">
            <v>0</v>
          </cell>
          <cell r="G314">
            <v>0</v>
          </cell>
        </row>
        <row r="315">
          <cell r="F315">
            <v>0</v>
          </cell>
          <cell r="G315">
            <v>0</v>
          </cell>
        </row>
        <row r="322">
          <cell r="F322">
            <v>250</v>
          </cell>
          <cell r="G322">
            <v>49</v>
          </cell>
        </row>
        <row r="328">
          <cell r="F328">
            <v>15400</v>
          </cell>
          <cell r="G328">
            <v>7262</v>
          </cell>
        </row>
        <row r="334">
          <cell r="F334">
            <v>700</v>
          </cell>
          <cell r="G334">
            <v>198</v>
          </cell>
        </row>
        <row r="335">
          <cell r="F335">
            <v>600</v>
          </cell>
          <cell r="G335">
            <v>485</v>
          </cell>
        </row>
        <row r="336">
          <cell r="F336">
            <v>430</v>
          </cell>
          <cell r="G336">
            <v>115</v>
          </cell>
        </row>
        <row r="337">
          <cell r="F337">
            <v>0</v>
          </cell>
          <cell r="G337">
            <v>0</v>
          </cell>
        </row>
        <row r="338">
          <cell r="F338">
            <v>2440</v>
          </cell>
          <cell r="G338">
            <v>939</v>
          </cell>
        </row>
        <row r="339">
          <cell r="F339">
            <v>0</v>
          </cell>
          <cell r="G339">
            <v>0</v>
          </cell>
        </row>
        <row r="340">
          <cell r="F340">
            <v>100</v>
          </cell>
          <cell r="G340">
            <v>1</v>
          </cell>
        </row>
        <row r="341">
          <cell r="F341">
            <v>15360</v>
          </cell>
          <cell r="G341">
            <v>4446</v>
          </cell>
        </row>
        <row r="354">
          <cell r="F354">
            <v>433</v>
          </cell>
          <cell r="G354">
            <v>83</v>
          </cell>
        </row>
        <row r="369">
          <cell r="F369">
            <v>0</v>
          </cell>
          <cell r="G369">
            <v>25</v>
          </cell>
        </row>
        <row r="375">
          <cell r="F375">
            <v>130</v>
          </cell>
          <cell r="G375">
            <v>10</v>
          </cell>
        </row>
        <row r="385">
          <cell r="F385">
            <v>550</v>
          </cell>
          <cell r="G385">
            <v>225</v>
          </cell>
        </row>
        <row r="390">
          <cell r="F390">
            <v>0</v>
          </cell>
          <cell r="G390">
            <v>0</v>
          </cell>
        </row>
        <row r="391">
          <cell r="F391">
            <v>0</v>
          </cell>
          <cell r="G391">
            <v>0</v>
          </cell>
        </row>
        <row r="392">
          <cell r="F392">
            <v>0</v>
          </cell>
          <cell r="G392">
            <v>0</v>
          </cell>
        </row>
        <row r="393">
          <cell r="F393">
            <v>0</v>
          </cell>
          <cell r="G393">
            <v>0</v>
          </cell>
        </row>
        <row r="394">
          <cell r="F394">
            <v>0</v>
          </cell>
          <cell r="G394">
            <v>31</v>
          </cell>
        </row>
        <row r="395">
          <cell r="F395">
            <v>0</v>
          </cell>
          <cell r="G395">
            <v>0</v>
          </cell>
        </row>
        <row r="396">
          <cell r="F396">
            <v>70</v>
          </cell>
          <cell r="G396">
            <v>46</v>
          </cell>
        </row>
        <row r="397">
          <cell r="F397">
            <v>90</v>
          </cell>
          <cell r="G397">
            <v>54</v>
          </cell>
        </row>
        <row r="398">
          <cell r="F398">
            <v>0</v>
          </cell>
          <cell r="G398">
            <v>17</v>
          </cell>
        </row>
        <row r="399">
          <cell r="F399">
            <v>0</v>
          </cell>
          <cell r="G399">
            <v>3</v>
          </cell>
        </row>
        <row r="410">
          <cell r="F410">
            <v>300</v>
          </cell>
          <cell r="G410">
            <v>28</v>
          </cell>
        </row>
        <row r="411">
          <cell r="F411">
            <v>10</v>
          </cell>
          <cell r="G411">
            <v>3</v>
          </cell>
        </row>
        <row r="424">
          <cell r="F424">
            <v>1900</v>
          </cell>
          <cell r="G424">
            <v>785</v>
          </cell>
        </row>
        <row r="432">
          <cell r="F432">
            <v>105</v>
          </cell>
          <cell r="G432">
            <v>47</v>
          </cell>
        </row>
        <row r="437">
          <cell r="F437">
            <v>645</v>
          </cell>
          <cell r="G437">
            <v>224</v>
          </cell>
        </row>
        <row r="438">
          <cell r="F438">
            <v>100</v>
          </cell>
          <cell r="G438">
            <v>247</v>
          </cell>
        </row>
        <row r="439">
          <cell r="F439">
            <v>3563</v>
          </cell>
          <cell r="G439">
            <v>1437</v>
          </cell>
        </row>
        <row r="447">
          <cell r="F447">
            <v>389</v>
          </cell>
          <cell r="G447">
            <v>88</v>
          </cell>
        </row>
        <row r="472">
          <cell r="F472">
            <v>122</v>
          </cell>
          <cell r="G472">
            <v>60</v>
          </cell>
        </row>
        <row r="473">
          <cell r="F473">
            <v>30</v>
          </cell>
          <cell r="G473">
            <v>6</v>
          </cell>
        </row>
        <row r="478">
          <cell r="F478">
            <v>0</v>
          </cell>
          <cell r="G478">
            <v>0</v>
          </cell>
        </row>
        <row r="479">
          <cell r="F479">
            <v>176</v>
          </cell>
          <cell r="G479">
            <v>62</v>
          </cell>
        </row>
        <row r="485">
          <cell r="F485">
            <v>8915</v>
          </cell>
          <cell r="G485">
            <v>4123</v>
          </cell>
        </row>
        <row r="486">
          <cell r="F486">
            <v>780</v>
          </cell>
          <cell r="G486">
            <v>258</v>
          </cell>
        </row>
        <row r="487">
          <cell r="F487">
            <v>0</v>
          </cell>
          <cell r="G487">
            <v>0</v>
          </cell>
        </row>
        <row r="488">
          <cell r="F488">
            <v>46991</v>
          </cell>
          <cell r="G488">
            <v>20757</v>
          </cell>
        </row>
        <row r="500">
          <cell r="F500">
            <v>0</v>
          </cell>
          <cell r="G500">
            <v>0</v>
          </cell>
        </row>
        <row r="514">
          <cell r="F514">
            <v>1770</v>
          </cell>
          <cell r="G514">
            <v>666</v>
          </cell>
        </row>
        <row r="530">
          <cell r="G530">
            <v>0</v>
          </cell>
        </row>
        <row r="552">
          <cell r="F552">
            <v>11342</v>
          </cell>
          <cell r="G552">
            <v>6685</v>
          </cell>
        </row>
        <row r="560">
          <cell r="F560">
            <v>0</v>
          </cell>
          <cell r="G560">
            <v>0</v>
          </cell>
        </row>
        <row r="570">
          <cell r="F570">
            <v>1926</v>
          </cell>
          <cell r="G570">
            <v>1380</v>
          </cell>
        </row>
        <row r="590">
          <cell r="F590">
            <v>4800</v>
          </cell>
          <cell r="G590">
            <v>3281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05"/>
  <sheetViews>
    <sheetView view="pageLayout" zoomScaleNormal="100" workbookViewId="0">
      <selection activeCell="G68" sqref="G68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5.7109375" style="1" customWidth="1"/>
    <col min="4" max="4" width="34.7109375" style="1" customWidth="1"/>
    <col min="5" max="5" width="9.140625" style="2" customWidth="1"/>
    <col min="6" max="6" width="9.85546875" style="2" customWidth="1"/>
    <col min="7" max="7" width="9.28515625" style="1" customWidth="1"/>
    <col min="8" max="8" width="10.5703125" style="1" customWidth="1"/>
    <col min="9" max="250" width="9.140625" style="1"/>
    <col min="251" max="251" width="4.28515625" style="1" customWidth="1"/>
    <col min="252" max="252" width="5.42578125" style="1" customWidth="1"/>
    <col min="253" max="253" width="5.5703125" style="1" customWidth="1"/>
    <col min="254" max="254" width="29.5703125" style="1" customWidth="1"/>
    <col min="255" max="255" width="10" style="1" customWidth="1"/>
    <col min="256" max="256" width="9.28515625" style="1" customWidth="1"/>
    <col min="257" max="257" width="8.85546875" style="1" customWidth="1"/>
    <col min="258" max="258" width="9.5703125" style="1" customWidth="1"/>
    <col min="259" max="259" width="9.140625" style="1"/>
    <col min="260" max="260" width="10.140625" style="1" customWidth="1"/>
    <col min="261" max="261" width="7.7109375" style="1" customWidth="1"/>
    <col min="262" max="262" width="8.42578125" style="1" customWidth="1"/>
    <col min="263" max="263" width="8.5703125" style="1" customWidth="1"/>
    <col min="264" max="264" width="8.42578125" style="1" customWidth="1"/>
    <col min="265" max="506" width="9.140625" style="1"/>
    <col min="507" max="507" width="4.28515625" style="1" customWidth="1"/>
    <col min="508" max="508" width="5.42578125" style="1" customWidth="1"/>
    <col min="509" max="509" width="5.5703125" style="1" customWidth="1"/>
    <col min="510" max="510" width="29.5703125" style="1" customWidth="1"/>
    <col min="511" max="511" width="10" style="1" customWidth="1"/>
    <col min="512" max="512" width="9.28515625" style="1" customWidth="1"/>
    <col min="513" max="513" width="8.85546875" style="1" customWidth="1"/>
    <col min="514" max="514" width="9.5703125" style="1" customWidth="1"/>
    <col min="515" max="515" width="9.140625" style="1"/>
    <col min="516" max="516" width="10.140625" style="1" customWidth="1"/>
    <col min="517" max="517" width="7.7109375" style="1" customWidth="1"/>
    <col min="518" max="518" width="8.42578125" style="1" customWidth="1"/>
    <col min="519" max="519" width="8.5703125" style="1" customWidth="1"/>
    <col min="520" max="520" width="8.42578125" style="1" customWidth="1"/>
    <col min="521" max="762" width="9.140625" style="1"/>
    <col min="763" max="763" width="4.28515625" style="1" customWidth="1"/>
    <col min="764" max="764" width="5.42578125" style="1" customWidth="1"/>
    <col min="765" max="765" width="5.5703125" style="1" customWidth="1"/>
    <col min="766" max="766" width="29.5703125" style="1" customWidth="1"/>
    <col min="767" max="767" width="10" style="1" customWidth="1"/>
    <col min="768" max="768" width="9.28515625" style="1" customWidth="1"/>
    <col min="769" max="769" width="8.85546875" style="1" customWidth="1"/>
    <col min="770" max="770" width="9.5703125" style="1" customWidth="1"/>
    <col min="771" max="771" width="9.140625" style="1"/>
    <col min="772" max="772" width="10.140625" style="1" customWidth="1"/>
    <col min="773" max="773" width="7.7109375" style="1" customWidth="1"/>
    <col min="774" max="774" width="8.42578125" style="1" customWidth="1"/>
    <col min="775" max="775" width="8.5703125" style="1" customWidth="1"/>
    <col min="776" max="776" width="8.42578125" style="1" customWidth="1"/>
    <col min="777" max="1018" width="9.140625" style="1"/>
    <col min="1019" max="1019" width="4.28515625" style="1" customWidth="1"/>
    <col min="1020" max="1020" width="5.42578125" style="1" customWidth="1"/>
    <col min="1021" max="1021" width="5.5703125" style="1" customWidth="1"/>
    <col min="1022" max="1022" width="29.5703125" style="1" customWidth="1"/>
    <col min="1023" max="1023" width="10" style="1" customWidth="1"/>
    <col min="1024" max="1024" width="9.28515625" style="1" customWidth="1"/>
    <col min="1025" max="1025" width="8.85546875" style="1" customWidth="1"/>
    <col min="1026" max="1026" width="9.5703125" style="1" customWidth="1"/>
    <col min="1027" max="1027" width="9.140625" style="1"/>
    <col min="1028" max="1028" width="10.140625" style="1" customWidth="1"/>
    <col min="1029" max="1029" width="7.7109375" style="1" customWidth="1"/>
    <col min="1030" max="1030" width="8.42578125" style="1" customWidth="1"/>
    <col min="1031" max="1031" width="8.5703125" style="1" customWidth="1"/>
    <col min="1032" max="1032" width="8.42578125" style="1" customWidth="1"/>
    <col min="1033" max="1274" width="9.140625" style="1"/>
    <col min="1275" max="1275" width="4.28515625" style="1" customWidth="1"/>
    <col min="1276" max="1276" width="5.42578125" style="1" customWidth="1"/>
    <col min="1277" max="1277" width="5.5703125" style="1" customWidth="1"/>
    <col min="1278" max="1278" width="29.5703125" style="1" customWidth="1"/>
    <col min="1279" max="1279" width="10" style="1" customWidth="1"/>
    <col min="1280" max="1280" width="9.28515625" style="1" customWidth="1"/>
    <col min="1281" max="1281" width="8.85546875" style="1" customWidth="1"/>
    <col min="1282" max="1282" width="9.5703125" style="1" customWidth="1"/>
    <col min="1283" max="1283" width="9.140625" style="1"/>
    <col min="1284" max="1284" width="10.140625" style="1" customWidth="1"/>
    <col min="1285" max="1285" width="7.7109375" style="1" customWidth="1"/>
    <col min="1286" max="1286" width="8.42578125" style="1" customWidth="1"/>
    <col min="1287" max="1287" width="8.5703125" style="1" customWidth="1"/>
    <col min="1288" max="1288" width="8.42578125" style="1" customWidth="1"/>
    <col min="1289" max="1530" width="9.140625" style="1"/>
    <col min="1531" max="1531" width="4.28515625" style="1" customWidth="1"/>
    <col min="1532" max="1532" width="5.42578125" style="1" customWidth="1"/>
    <col min="1533" max="1533" width="5.5703125" style="1" customWidth="1"/>
    <col min="1534" max="1534" width="29.5703125" style="1" customWidth="1"/>
    <col min="1535" max="1535" width="10" style="1" customWidth="1"/>
    <col min="1536" max="1536" width="9.28515625" style="1" customWidth="1"/>
    <col min="1537" max="1537" width="8.85546875" style="1" customWidth="1"/>
    <col min="1538" max="1538" width="9.5703125" style="1" customWidth="1"/>
    <col min="1539" max="1539" width="9.140625" style="1"/>
    <col min="1540" max="1540" width="10.140625" style="1" customWidth="1"/>
    <col min="1541" max="1541" width="7.7109375" style="1" customWidth="1"/>
    <col min="1542" max="1542" width="8.42578125" style="1" customWidth="1"/>
    <col min="1543" max="1543" width="8.5703125" style="1" customWidth="1"/>
    <col min="1544" max="1544" width="8.42578125" style="1" customWidth="1"/>
    <col min="1545" max="1786" width="9.140625" style="1"/>
    <col min="1787" max="1787" width="4.28515625" style="1" customWidth="1"/>
    <col min="1788" max="1788" width="5.42578125" style="1" customWidth="1"/>
    <col min="1789" max="1789" width="5.5703125" style="1" customWidth="1"/>
    <col min="1790" max="1790" width="29.5703125" style="1" customWidth="1"/>
    <col min="1791" max="1791" width="10" style="1" customWidth="1"/>
    <col min="1792" max="1792" width="9.28515625" style="1" customWidth="1"/>
    <col min="1793" max="1793" width="8.85546875" style="1" customWidth="1"/>
    <col min="1794" max="1794" width="9.5703125" style="1" customWidth="1"/>
    <col min="1795" max="1795" width="9.140625" style="1"/>
    <col min="1796" max="1796" width="10.140625" style="1" customWidth="1"/>
    <col min="1797" max="1797" width="7.7109375" style="1" customWidth="1"/>
    <col min="1798" max="1798" width="8.42578125" style="1" customWidth="1"/>
    <col min="1799" max="1799" width="8.5703125" style="1" customWidth="1"/>
    <col min="1800" max="1800" width="8.42578125" style="1" customWidth="1"/>
    <col min="1801" max="2042" width="9.140625" style="1"/>
    <col min="2043" max="2043" width="4.28515625" style="1" customWidth="1"/>
    <col min="2044" max="2044" width="5.42578125" style="1" customWidth="1"/>
    <col min="2045" max="2045" width="5.5703125" style="1" customWidth="1"/>
    <col min="2046" max="2046" width="29.5703125" style="1" customWidth="1"/>
    <col min="2047" max="2047" width="10" style="1" customWidth="1"/>
    <col min="2048" max="2048" width="9.28515625" style="1" customWidth="1"/>
    <col min="2049" max="2049" width="8.85546875" style="1" customWidth="1"/>
    <col min="2050" max="2050" width="9.5703125" style="1" customWidth="1"/>
    <col min="2051" max="2051" width="9.140625" style="1"/>
    <col min="2052" max="2052" width="10.140625" style="1" customWidth="1"/>
    <col min="2053" max="2053" width="7.7109375" style="1" customWidth="1"/>
    <col min="2054" max="2054" width="8.42578125" style="1" customWidth="1"/>
    <col min="2055" max="2055" width="8.5703125" style="1" customWidth="1"/>
    <col min="2056" max="2056" width="8.42578125" style="1" customWidth="1"/>
    <col min="2057" max="2298" width="9.140625" style="1"/>
    <col min="2299" max="2299" width="4.28515625" style="1" customWidth="1"/>
    <col min="2300" max="2300" width="5.42578125" style="1" customWidth="1"/>
    <col min="2301" max="2301" width="5.5703125" style="1" customWidth="1"/>
    <col min="2302" max="2302" width="29.5703125" style="1" customWidth="1"/>
    <col min="2303" max="2303" width="10" style="1" customWidth="1"/>
    <col min="2304" max="2304" width="9.28515625" style="1" customWidth="1"/>
    <col min="2305" max="2305" width="8.85546875" style="1" customWidth="1"/>
    <col min="2306" max="2306" width="9.5703125" style="1" customWidth="1"/>
    <col min="2307" max="2307" width="9.140625" style="1"/>
    <col min="2308" max="2308" width="10.140625" style="1" customWidth="1"/>
    <col min="2309" max="2309" width="7.7109375" style="1" customWidth="1"/>
    <col min="2310" max="2310" width="8.42578125" style="1" customWidth="1"/>
    <col min="2311" max="2311" width="8.5703125" style="1" customWidth="1"/>
    <col min="2312" max="2312" width="8.42578125" style="1" customWidth="1"/>
    <col min="2313" max="2554" width="9.140625" style="1"/>
    <col min="2555" max="2555" width="4.28515625" style="1" customWidth="1"/>
    <col min="2556" max="2556" width="5.42578125" style="1" customWidth="1"/>
    <col min="2557" max="2557" width="5.5703125" style="1" customWidth="1"/>
    <col min="2558" max="2558" width="29.5703125" style="1" customWidth="1"/>
    <col min="2559" max="2559" width="10" style="1" customWidth="1"/>
    <col min="2560" max="2560" width="9.28515625" style="1" customWidth="1"/>
    <col min="2561" max="2561" width="8.85546875" style="1" customWidth="1"/>
    <col min="2562" max="2562" width="9.5703125" style="1" customWidth="1"/>
    <col min="2563" max="2563" width="9.140625" style="1"/>
    <col min="2564" max="2564" width="10.140625" style="1" customWidth="1"/>
    <col min="2565" max="2565" width="7.7109375" style="1" customWidth="1"/>
    <col min="2566" max="2566" width="8.42578125" style="1" customWidth="1"/>
    <col min="2567" max="2567" width="8.5703125" style="1" customWidth="1"/>
    <col min="2568" max="2568" width="8.42578125" style="1" customWidth="1"/>
    <col min="2569" max="2810" width="9.140625" style="1"/>
    <col min="2811" max="2811" width="4.28515625" style="1" customWidth="1"/>
    <col min="2812" max="2812" width="5.42578125" style="1" customWidth="1"/>
    <col min="2813" max="2813" width="5.5703125" style="1" customWidth="1"/>
    <col min="2814" max="2814" width="29.5703125" style="1" customWidth="1"/>
    <col min="2815" max="2815" width="10" style="1" customWidth="1"/>
    <col min="2816" max="2816" width="9.28515625" style="1" customWidth="1"/>
    <col min="2817" max="2817" width="8.85546875" style="1" customWidth="1"/>
    <col min="2818" max="2818" width="9.5703125" style="1" customWidth="1"/>
    <col min="2819" max="2819" width="9.140625" style="1"/>
    <col min="2820" max="2820" width="10.140625" style="1" customWidth="1"/>
    <col min="2821" max="2821" width="7.7109375" style="1" customWidth="1"/>
    <col min="2822" max="2822" width="8.42578125" style="1" customWidth="1"/>
    <col min="2823" max="2823" width="8.5703125" style="1" customWidth="1"/>
    <col min="2824" max="2824" width="8.42578125" style="1" customWidth="1"/>
    <col min="2825" max="3066" width="9.140625" style="1"/>
    <col min="3067" max="3067" width="4.28515625" style="1" customWidth="1"/>
    <col min="3068" max="3068" width="5.42578125" style="1" customWidth="1"/>
    <col min="3069" max="3069" width="5.5703125" style="1" customWidth="1"/>
    <col min="3070" max="3070" width="29.5703125" style="1" customWidth="1"/>
    <col min="3071" max="3071" width="10" style="1" customWidth="1"/>
    <col min="3072" max="3072" width="9.28515625" style="1" customWidth="1"/>
    <col min="3073" max="3073" width="8.85546875" style="1" customWidth="1"/>
    <col min="3074" max="3074" width="9.5703125" style="1" customWidth="1"/>
    <col min="3075" max="3075" width="9.140625" style="1"/>
    <col min="3076" max="3076" width="10.140625" style="1" customWidth="1"/>
    <col min="3077" max="3077" width="7.7109375" style="1" customWidth="1"/>
    <col min="3078" max="3078" width="8.42578125" style="1" customWidth="1"/>
    <col min="3079" max="3079" width="8.5703125" style="1" customWidth="1"/>
    <col min="3080" max="3080" width="8.42578125" style="1" customWidth="1"/>
    <col min="3081" max="3322" width="9.140625" style="1"/>
    <col min="3323" max="3323" width="4.28515625" style="1" customWidth="1"/>
    <col min="3324" max="3324" width="5.42578125" style="1" customWidth="1"/>
    <col min="3325" max="3325" width="5.5703125" style="1" customWidth="1"/>
    <col min="3326" max="3326" width="29.5703125" style="1" customWidth="1"/>
    <col min="3327" max="3327" width="10" style="1" customWidth="1"/>
    <col min="3328" max="3328" width="9.28515625" style="1" customWidth="1"/>
    <col min="3329" max="3329" width="8.85546875" style="1" customWidth="1"/>
    <col min="3330" max="3330" width="9.5703125" style="1" customWidth="1"/>
    <col min="3331" max="3331" width="9.140625" style="1"/>
    <col min="3332" max="3332" width="10.140625" style="1" customWidth="1"/>
    <col min="3333" max="3333" width="7.7109375" style="1" customWidth="1"/>
    <col min="3334" max="3334" width="8.42578125" style="1" customWidth="1"/>
    <col min="3335" max="3335" width="8.5703125" style="1" customWidth="1"/>
    <col min="3336" max="3336" width="8.42578125" style="1" customWidth="1"/>
    <col min="3337" max="3578" width="9.140625" style="1"/>
    <col min="3579" max="3579" width="4.28515625" style="1" customWidth="1"/>
    <col min="3580" max="3580" width="5.42578125" style="1" customWidth="1"/>
    <col min="3581" max="3581" width="5.5703125" style="1" customWidth="1"/>
    <col min="3582" max="3582" width="29.5703125" style="1" customWidth="1"/>
    <col min="3583" max="3583" width="10" style="1" customWidth="1"/>
    <col min="3584" max="3584" width="9.28515625" style="1" customWidth="1"/>
    <col min="3585" max="3585" width="8.85546875" style="1" customWidth="1"/>
    <col min="3586" max="3586" width="9.5703125" style="1" customWidth="1"/>
    <col min="3587" max="3587" width="9.140625" style="1"/>
    <col min="3588" max="3588" width="10.140625" style="1" customWidth="1"/>
    <col min="3589" max="3589" width="7.7109375" style="1" customWidth="1"/>
    <col min="3590" max="3590" width="8.42578125" style="1" customWidth="1"/>
    <col min="3591" max="3591" width="8.5703125" style="1" customWidth="1"/>
    <col min="3592" max="3592" width="8.42578125" style="1" customWidth="1"/>
    <col min="3593" max="3834" width="9.140625" style="1"/>
    <col min="3835" max="3835" width="4.28515625" style="1" customWidth="1"/>
    <col min="3836" max="3836" width="5.42578125" style="1" customWidth="1"/>
    <col min="3837" max="3837" width="5.5703125" style="1" customWidth="1"/>
    <col min="3838" max="3838" width="29.5703125" style="1" customWidth="1"/>
    <col min="3839" max="3839" width="10" style="1" customWidth="1"/>
    <col min="3840" max="3840" width="9.28515625" style="1" customWidth="1"/>
    <col min="3841" max="3841" width="8.85546875" style="1" customWidth="1"/>
    <col min="3842" max="3842" width="9.5703125" style="1" customWidth="1"/>
    <col min="3843" max="3843" width="9.140625" style="1"/>
    <col min="3844" max="3844" width="10.140625" style="1" customWidth="1"/>
    <col min="3845" max="3845" width="7.7109375" style="1" customWidth="1"/>
    <col min="3846" max="3846" width="8.42578125" style="1" customWidth="1"/>
    <col min="3847" max="3847" width="8.5703125" style="1" customWidth="1"/>
    <col min="3848" max="3848" width="8.42578125" style="1" customWidth="1"/>
    <col min="3849" max="4090" width="9.140625" style="1"/>
    <col min="4091" max="4091" width="4.28515625" style="1" customWidth="1"/>
    <col min="4092" max="4092" width="5.42578125" style="1" customWidth="1"/>
    <col min="4093" max="4093" width="5.5703125" style="1" customWidth="1"/>
    <col min="4094" max="4094" width="29.5703125" style="1" customWidth="1"/>
    <col min="4095" max="4095" width="10" style="1" customWidth="1"/>
    <col min="4096" max="4096" width="9.28515625" style="1" customWidth="1"/>
    <col min="4097" max="4097" width="8.85546875" style="1" customWidth="1"/>
    <col min="4098" max="4098" width="9.5703125" style="1" customWidth="1"/>
    <col min="4099" max="4099" width="9.140625" style="1"/>
    <col min="4100" max="4100" width="10.140625" style="1" customWidth="1"/>
    <col min="4101" max="4101" width="7.7109375" style="1" customWidth="1"/>
    <col min="4102" max="4102" width="8.42578125" style="1" customWidth="1"/>
    <col min="4103" max="4103" width="8.5703125" style="1" customWidth="1"/>
    <col min="4104" max="4104" width="8.42578125" style="1" customWidth="1"/>
    <col min="4105" max="4346" width="9.140625" style="1"/>
    <col min="4347" max="4347" width="4.28515625" style="1" customWidth="1"/>
    <col min="4348" max="4348" width="5.42578125" style="1" customWidth="1"/>
    <col min="4349" max="4349" width="5.5703125" style="1" customWidth="1"/>
    <col min="4350" max="4350" width="29.5703125" style="1" customWidth="1"/>
    <col min="4351" max="4351" width="10" style="1" customWidth="1"/>
    <col min="4352" max="4352" width="9.28515625" style="1" customWidth="1"/>
    <col min="4353" max="4353" width="8.85546875" style="1" customWidth="1"/>
    <col min="4354" max="4354" width="9.5703125" style="1" customWidth="1"/>
    <col min="4355" max="4355" width="9.140625" style="1"/>
    <col min="4356" max="4356" width="10.140625" style="1" customWidth="1"/>
    <col min="4357" max="4357" width="7.7109375" style="1" customWidth="1"/>
    <col min="4358" max="4358" width="8.42578125" style="1" customWidth="1"/>
    <col min="4359" max="4359" width="8.5703125" style="1" customWidth="1"/>
    <col min="4360" max="4360" width="8.42578125" style="1" customWidth="1"/>
    <col min="4361" max="4602" width="9.140625" style="1"/>
    <col min="4603" max="4603" width="4.28515625" style="1" customWidth="1"/>
    <col min="4604" max="4604" width="5.42578125" style="1" customWidth="1"/>
    <col min="4605" max="4605" width="5.5703125" style="1" customWidth="1"/>
    <col min="4606" max="4606" width="29.5703125" style="1" customWidth="1"/>
    <col min="4607" max="4607" width="10" style="1" customWidth="1"/>
    <col min="4608" max="4608" width="9.28515625" style="1" customWidth="1"/>
    <col min="4609" max="4609" width="8.85546875" style="1" customWidth="1"/>
    <col min="4610" max="4610" width="9.5703125" style="1" customWidth="1"/>
    <col min="4611" max="4611" width="9.140625" style="1"/>
    <col min="4612" max="4612" width="10.140625" style="1" customWidth="1"/>
    <col min="4613" max="4613" width="7.7109375" style="1" customWidth="1"/>
    <col min="4614" max="4614" width="8.42578125" style="1" customWidth="1"/>
    <col min="4615" max="4615" width="8.5703125" style="1" customWidth="1"/>
    <col min="4616" max="4616" width="8.42578125" style="1" customWidth="1"/>
    <col min="4617" max="4858" width="9.140625" style="1"/>
    <col min="4859" max="4859" width="4.28515625" style="1" customWidth="1"/>
    <col min="4860" max="4860" width="5.42578125" style="1" customWidth="1"/>
    <col min="4861" max="4861" width="5.5703125" style="1" customWidth="1"/>
    <col min="4862" max="4862" width="29.5703125" style="1" customWidth="1"/>
    <col min="4863" max="4863" width="10" style="1" customWidth="1"/>
    <col min="4864" max="4864" width="9.28515625" style="1" customWidth="1"/>
    <col min="4865" max="4865" width="8.85546875" style="1" customWidth="1"/>
    <col min="4866" max="4866" width="9.5703125" style="1" customWidth="1"/>
    <col min="4867" max="4867" width="9.140625" style="1"/>
    <col min="4868" max="4868" width="10.140625" style="1" customWidth="1"/>
    <col min="4869" max="4869" width="7.7109375" style="1" customWidth="1"/>
    <col min="4870" max="4870" width="8.42578125" style="1" customWidth="1"/>
    <col min="4871" max="4871" width="8.5703125" style="1" customWidth="1"/>
    <col min="4872" max="4872" width="8.42578125" style="1" customWidth="1"/>
    <col min="4873" max="5114" width="9.140625" style="1"/>
    <col min="5115" max="5115" width="4.28515625" style="1" customWidth="1"/>
    <col min="5116" max="5116" width="5.42578125" style="1" customWidth="1"/>
    <col min="5117" max="5117" width="5.5703125" style="1" customWidth="1"/>
    <col min="5118" max="5118" width="29.5703125" style="1" customWidth="1"/>
    <col min="5119" max="5119" width="10" style="1" customWidth="1"/>
    <col min="5120" max="5120" width="9.28515625" style="1" customWidth="1"/>
    <col min="5121" max="5121" width="8.85546875" style="1" customWidth="1"/>
    <col min="5122" max="5122" width="9.5703125" style="1" customWidth="1"/>
    <col min="5123" max="5123" width="9.140625" style="1"/>
    <col min="5124" max="5124" width="10.140625" style="1" customWidth="1"/>
    <col min="5125" max="5125" width="7.7109375" style="1" customWidth="1"/>
    <col min="5126" max="5126" width="8.42578125" style="1" customWidth="1"/>
    <col min="5127" max="5127" width="8.5703125" style="1" customWidth="1"/>
    <col min="5128" max="5128" width="8.42578125" style="1" customWidth="1"/>
    <col min="5129" max="5370" width="9.140625" style="1"/>
    <col min="5371" max="5371" width="4.28515625" style="1" customWidth="1"/>
    <col min="5372" max="5372" width="5.42578125" style="1" customWidth="1"/>
    <col min="5373" max="5373" width="5.5703125" style="1" customWidth="1"/>
    <col min="5374" max="5374" width="29.5703125" style="1" customWidth="1"/>
    <col min="5375" max="5375" width="10" style="1" customWidth="1"/>
    <col min="5376" max="5376" width="9.28515625" style="1" customWidth="1"/>
    <col min="5377" max="5377" width="8.85546875" style="1" customWidth="1"/>
    <col min="5378" max="5378" width="9.5703125" style="1" customWidth="1"/>
    <col min="5379" max="5379" width="9.140625" style="1"/>
    <col min="5380" max="5380" width="10.140625" style="1" customWidth="1"/>
    <col min="5381" max="5381" width="7.7109375" style="1" customWidth="1"/>
    <col min="5382" max="5382" width="8.42578125" style="1" customWidth="1"/>
    <col min="5383" max="5383" width="8.5703125" style="1" customWidth="1"/>
    <col min="5384" max="5384" width="8.42578125" style="1" customWidth="1"/>
    <col min="5385" max="5626" width="9.140625" style="1"/>
    <col min="5627" max="5627" width="4.28515625" style="1" customWidth="1"/>
    <col min="5628" max="5628" width="5.42578125" style="1" customWidth="1"/>
    <col min="5629" max="5629" width="5.5703125" style="1" customWidth="1"/>
    <col min="5630" max="5630" width="29.5703125" style="1" customWidth="1"/>
    <col min="5631" max="5631" width="10" style="1" customWidth="1"/>
    <col min="5632" max="5632" width="9.28515625" style="1" customWidth="1"/>
    <col min="5633" max="5633" width="8.85546875" style="1" customWidth="1"/>
    <col min="5634" max="5634" width="9.5703125" style="1" customWidth="1"/>
    <col min="5635" max="5635" width="9.140625" style="1"/>
    <col min="5636" max="5636" width="10.140625" style="1" customWidth="1"/>
    <col min="5637" max="5637" width="7.7109375" style="1" customWidth="1"/>
    <col min="5638" max="5638" width="8.42578125" style="1" customWidth="1"/>
    <col min="5639" max="5639" width="8.5703125" style="1" customWidth="1"/>
    <col min="5640" max="5640" width="8.42578125" style="1" customWidth="1"/>
    <col min="5641" max="5882" width="9.140625" style="1"/>
    <col min="5883" max="5883" width="4.28515625" style="1" customWidth="1"/>
    <col min="5884" max="5884" width="5.42578125" style="1" customWidth="1"/>
    <col min="5885" max="5885" width="5.5703125" style="1" customWidth="1"/>
    <col min="5886" max="5886" width="29.5703125" style="1" customWidth="1"/>
    <col min="5887" max="5887" width="10" style="1" customWidth="1"/>
    <col min="5888" max="5888" width="9.28515625" style="1" customWidth="1"/>
    <col min="5889" max="5889" width="8.85546875" style="1" customWidth="1"/>
    <col min="5890" max="5890" width="9.5703125" style="1" customWidth="1"/>
    <col min="5891" max="5891" width="9.140625" style="1"/>
    <col min="5892" max="5892" width="10.140625" style="1" customWidth="1"/>
    <col min="5893" max="5893" width="7.7109375" style="1" customWidth="1"/>
    <col min="5894" max="5894" width="8.42578125" style="1" customWidth="1"/>
    <col min="5895" max="5895" width="8.5703125" style="1" customWidth="1"/>
    <col min="5896" max="5896" width="8.42578125" style="1" customWidth="1"/>
    <col min="5897" max="6138" width="9.140625" style="1"/>
    <col min="6139" max="6139" width="4.28515625" style="1" customWidth="1"/>
    <col min="6140" max="6140" width="5.42578125" style="1" customWidth="1"/>
    <col min="6141" max="6141" width="5.5703125" style="1" customWidth="1"/>
    <col min="6142" max="6142" width="29.5703125" style="1" customWidth="1"/>
    <col min="6143" max="6143" width="10" style="1" customWidth="1"/>
    <col min="6144" max="6144" width="9.28515625" style="1" customWidth="1"/>
    <col min="6145" max="6145" width="8.85546875" style="1" customWidth="1"/>
    <col min="6146" max="6146" width="9.5703125" style="1" customWidth="1"/>
    <col min="6147" max="6147" width="9.140625" style="1"/>
    <col min="6148" max="6148" width="10.140625" style="1" customWidth="1"/>
    <col min="6149" max="6149" width="7.7109375" style="1" customWidth="1"/>
    <col min="6150" max="6150" width="8.42578125" style="1" customWidth="1"/>
    <col min="6151" max="6151" width="8.5703125" style="1" customWidth="1"/>
    <col min="6152" max="6152" width="8.42578125" style="1" customWidth="1"/>
    <col min="6153" max="6394" width="9.140625" style="1"/>
    <col min="6395" max="6395" width="4.28515625" style="1" customWidth="1"/>
    <col min="6396" max="6396" width="5.42578125" style="1" customWidth="1"/>
    <col min="6397" max="6397" width="5.5703125" style="1" customWidth="1"/>
    <col min="6398" max="6398" width="29.5703125" style="1" customWidth="1"/>
    <col min="6399" max="6399" width="10" style="1" customWidth="1"/>
    <col min="6400" max="6400" width="9.28515625" style="1" customWidth="1"/>
    <col min="6401" max="6401" width="8.85546875" style="1" customWidth="1"/>
    <col min="6402" max="6402" width="9.5703125" style="1" customWidth="1"/>
    <col min="6403" max="6403" width="9.140625" style="1"/>
    <col min="6404" max="6404" width="10.140625" style="1" customWidth="1"/>
    <col min="6405" max="6405" width="7.7109375" style="1" customWidth="1"/>
    <col min="6406" max="6406" width="8.42578125" style="1" customWidth="1"/>
    <col min="6407" max="6407" width="8.5703125" style="1" customWidth="1"/>
    <col min="6408" max="6408" width="8.42578125" style="1" customWidth="1"/>
    <col min="6409" max="6650" width="9.140625" style="1"/>
    <col min="6651" max="6651" width="4.28515625" style="1" customWidth="1"/>
    <col min="6652" max="6652" width="5.42578125" style="1" customWidth="1"/>
    <col min="6653" max="6653" width="5.5703125" style="1" customWidth="1"/>
    <col min="6654" max="6654" width="29.5703125" style="1" customWidth="1"/>
    <col min="6655" max="6655" width="10" style="1" customWidth="1"/>
    <col min="6656" max="6656" width="9.28515625" style="1" customWidth="1"/>
    <col min="6657" max="6657" width="8.85546875" style="1" customWidth="1"/>
    <col min="6658" max="6658" width="9.5703125" style="1" customWidth="1"/>
    <col min="6659" max="6659" width="9.140625" style="1"/>
    <col min="6660" max="6660" width="10.140625" style="1" customWidth="1"/>
    <col min="6661" max="6661" width="7.7109375" style="1" customWidth="1"/>
    <col min="6662" max="6662" width="8.42578125" style="1" customWidth="1"/>
    <col min="6663" max="6663" width="8.5703125" style="1" customWidth="1"/>
    <col min="6664" max="6664" width="8.42578125" style="1" customWidth="1"/>
    <col min="6665" max="6906" width="9.140625" style="1"/>
    <col min="6907" max="6907" width="4.28515625" style="1" customWidth="1"/>
    <col min="6908" max="6908" width="5.42578125" style="1" customWidth="1"/>
    <col min="6909" max="6909" width="5.5703125" style="1" customWidth="1"/>
    <col min="6910" max="6910" width="29.5703125" style="1" customWidth="1"/>
    <col min="6911" max="6911" width="10" style="1" customWidth="1"/>
    <col min="6912" max="6912" width="9.28515625" style="1" customWidth="1"/>
    <col min="6913" max="6913" width="8.85546875" style="1" customWidth="1"/>
    <col min="6914" max="6914" width="9.5703125" style="1" customWidth="1"/>
    <col min="6915" max="6915" width="9.140625" style="1"/>
    <col min="6916" max="6916" width="10.140625" style="1" customWidth="1"/>
    <col min="6917" max="6917" width="7.7109375" style="1" customWidth="1"/>
    <col min="6918" max="6918" width="8.42578125" style="1" customWidth="1"/>
    <col min="6919" max="6919" width="8.5703125" style="1" customWidth="1"/>
    <col min="6920" max="6920" width="8.42578125" style="1" customWidth="1"/>
    <col min="6921" max="7162" width="9.140625" style="1"/>
    <col min="7163" max="7163" width="4.28515625" style="1" customWidth="1"/>
    <col min="7164" max="7164" width="5.42578125" style="1" customWidth="1"/>
    <col min="7165" max="7165" width="5.5703125" style="1" customWidth="1"/>
    <col min="7166" max="7166" width="29.5703125" style="1" customWidth="1"/>
    <col min="7167" max="7167" width="10" style="1" customWidth="1"/>
    <col min="7168" max="7168" width="9.28515625" style="1" customWidth="1"/>
    <col min="7169" max="7169" width="8.85546875" style="1" customWidth="1"/>
    <col min="7170" max="7170" width="9.5703125" style="1" customWidth="1"/>
    <col min="7171" max="7171" width="9.140625" style="1"/>
    <col min="7172" max="7172" width="10.140625" style="1" customWidth="1"/>
    <col min="7173" max="7173" width="7.7109375" style="1" customWidth="1"/>
    <col min="7174" max="7174" width="8.42578125" style="1" customWidth="1"/>
    <col min="7175" max="7175" width="8.5703125" style="1" customWidth="1"/>
    <col min="7176" max="7176" width="8.42578125" style="1" customWidth="1"/>
    <col min="7177" max="7418" width="9.140625" style="1"/>
    <col min="7419" max="7419" width="4.28515625" style="1" customWidth="1"/>
    <col min="7420" max="7420" width="5.42578125" style="1" customWidth="1"/>
    <col min="7421" max="7421" width="5.5703125" style="1" customWidth="1"/>
    <col min="7422" max="7422" width="29.5703125" style="1" customWidth="1"/>
    <col min="7423" max="7423" width="10" style="1" customWidth="1"/>
    <col min="7424" max="7424" width="9.28515625" style="1" customWidth="1"/>
    <col min="7425" max="7425" width="8.85546875" style="1" customWidth="1"/>
    <col min="7426" max="7426" width="9.5703125" style="1" customWidth="1"/>
    <col min="7427" max="7427" width="9.140625" style="1"/>
    <col min="7428" max="7428" width="10.140625" style="1" customWidth="1"/>
    <col min="7429" max="7429" width="7.7109375" style="1" customWidth="1"/>
    <col min="7430" max="7430" width="8.42578125" style="1" customWidth="1"/>
    <col min="7431" max="7431" width="8.5703125" style="1" customWidth="1"/>
    <col min="7432" max="7432" width="8.42578125" style="1" customWidth="1"/>
    <col min="7433" max="7674" width="9.140625" style="1"/>
    <col min="7675" max="7675" width="4.28515625" style="1" customWidth="1"/>
    <col min="7676" max="7676" width="5.42578125" style="1" customWidth="1"/>
    <col min="7677" max="7677" width="5.5703125" style="1" customWidth="1"/>
    <col min="7678" max="7678" width="29.5703125" style="1" customWidth="1"/>
    <col min="7679" max="7679" width="10" style="1" customWidth="1"/>
    <col min="7680" max="7680" width="9.28515625" style="1" customWidth="1"/>
    <col min="7681" max="7681" width="8.85546875" style="1" customWidth="1"/>
    <col min="7682" max="7682" width="9.5703125" style="1" customWidth="1"/>
    <col min="7683" max="7683" width="9.140625" style="1"/>
    <col min="7684" max="7684" width="10.140625" style="1" customWidth="1"/>
    <col min="7685" max="7685" width="7.7109375" style="1" customWidth="1"/>
    <col min="7686" max="7686" width="8.42578125" style="1" customWidth="1"/>
    <col min="7687" max="7687" width="8.5703125" style="1" customWidth="1"/>
    <col min="7688" max="7688" width="8.42578125" style="1" customWidth="1"/>
    <col min="7689" max="7930" width="9.140625" style="1"/>
    <col min="7931" max="7931" width="4.28515625" style="1" customWidth="1"/>
    <col min="7932" max="7932" width="5.42578125" style="1" customWidth="1"/>
    <col min="7933" max="7933" width="5.5703125" style="1" customWidth="1"/>
    <col min="7934" max="7934" width="29.5703125" style="1" customWidth="1"/>
    <col min="7935" max="7935" width="10" style="1" customWidth="1"/>
    <col min="7936" max="7936" width="9.28515625" style="1" customWidth="1"/>
    <col min="7937" max="7937" width="8.85546875" style="1" customWidth="1"/>
    <col min="7938" max="7938" width="9.5703125" style="1" customWidth="1"/>
    <col min="7939" max="7939" width="9.140625" style="1"/>
    <col min="7940" max="7940" width="10.140625" style="1" customWidth="1"/>
    <col min="7941" max="7941" width="7.7109375" style="1" customWidth="1"/>
    <col min="7942" max="7942" width="8.42578125" style="1" customWidth="1"/>
    <col min="7943" max="7943" width="8.5703125" style="1" customWidth="1"/>
    <col min="7944" max="7944" width="8.42578125" style="1" customWidth="1"/>
    <col min="7945" max="8186" width="9.140625" style="1"/>
    <col min="8187" max="8187" width="4.28515625" style="1" customWidth="1"/>
    <col min="8188" max="8188" width="5.42578125" style="1" customWidth="1"/>
    <col min="8189" max="8189" width="5.5703125" style="1" customWidth="1"/>
    <col min="8190" max="8190" width="29.5703125" style="1" customWidth="1"/>
    <col min="8191" max="8191" width="10" style="1" customWidth="1"/>
    <col min="8192" max="8192" width="9.28515625" style="1" customWidth="1"/>
    <col min="8193" max="8193" width="8.85546875" style="1" customWidth="1"/>
    <col min="8194" max="8194" width="9.5703125" style="1" customWidth="1"/>
    <col min="8195" max="8195" width="9.140625" style="1"/>
    <col min="8196" max="8196" width="10.140625" style="1" customWidth="1"/>
    <col min="8197" max="8197" width="7.7109375" style="1" customWidth="1"/>
    <col min="8198" max="8198" width="8.42578125" style="1" customWidth="1"/>
    <col min="8199" max="8199" width="8.5703125" style="1" customWidth="1"/>
    <col min="8200" max="8200" width="8.42578125" style="1" customWidth="1"/>
    <col min="8201" max="8442" width="9.140625" style="1"/>
    <col min="8443" max="8443" width="4.28515625" style="1" customWidth="1"/>
    <col min="8444" max="8444" width="5.42578125" style="1" customWidth="1"/>
    <col min="8445" max="8445" width="5.5703125" style="1" customWidth="1"/>
    <col min="8446" max="8446" width="29.5703125" style="1" customWidth="1"/>
    <col min="8447" max="8447" width="10" style="1" customWidth="1"/>
    <col min="8448" max="8448" width="9.28515625" style="1" customWidth="1"/>
    <col min="8449" max="8449" width="8.85546875" style="1" customWidth="1"/>
    <col min="8450" max="8450" width="9.5703125" style="1" customWidth="1"/>
    <col min="8451" max="8451" width="9.140625" style="1"/>
    <col min="8452" max="8452" width="10.140625" style="1" customWidth="1"/>
    <col min="8453" max="8453" width="7.7109375" style="1" customWidth="1"/>
    <col min="8454" max="8454" width="8.42578125" style="1" customWidth="1"/>
    <col min="8455" max="8455" width="8.5703125" style="1" customWidth="1"/>
    <col min="8456" max="8456" width="8.42578125" style="1" customWidth="1"/>
    <col min="8457" max="8698" width="9.140625" style="1"/>
    <col min="8699" max="8699" width="4.28515625" style="1" customWidth="1"/>
    <col min="8700" max="8700" width="5.42578125" style="1" customWidth="1"/>
    <col min="8701" max="8701" width="5.5703125" style="1" customWidth="1"/>
    <col min="8702" max="8702" width="29.5703125" style="1" customWidth="1"/>
    <col min="8703" max="8703" width="10" style="1" customWidth="1"/>
    <col min="8704" max="8704" width="9.28515625" style="1" customWidth="1"/>
    <col min="8705" max="8705" width="8.85546875" style="1" customWidth="1"/>
    <col min="8706" max="8706" width="9.5703125" style="1" customWidth="1"/>
    <col min="8707" max="8707" width="9.140625" style="1"/>
    <col min="8708" max="8708" width="10.140625" style="1" customWidth="1"/>
    <col min="8709" max="8709" width="7.7109375" style="1" customWidth="1"/>
    <col min="8710" max="8710" width="8.42578125" style="1" customWidth="1"/>
    <col min="8711" max="8711" width="8.5703125" style="1" customWidth="1"/>
    <col min="8712" max="8712" width="8.42578125" style="1" customWidth="1"/>
    <col min="8713" max="8954" width="9.140625" style="1"/>
    <col min="8955" max="8955" width="4.28515625" style="1" customWidth="1"/>
    <col min="8956" max="8956" width="5.42578125" style="1" customWidth="1"/>
    <col min="8957" max="8957" width="5.5703125" style="1" customWidth="1"/>
    <col min="8958" max="8958" width="29.5703125" style="1" customWidth="1"/>
    <col min="8959" max="8959" width="10" style="1" customWidth="1"/>
    <col min="8960" max="8960" width="9.28515625" style="1" customWidth="1"/>
    <col min="8961" max="8961" width="8.85546875" style="1" customWidth="1"/>
    <col min="8962" max="8962" width="9.5703125" style="1" customWidth="1"/>
    <col min="8963" max="8963" width="9.140625" style="1"/>
    <col min="8964" max="8964" width="10.140625" style="1" customWidth="1"/>
    <col min="8965" max="8965" width="7.7109375" style="1" customWidth="1"/>
    <col min="8966" max="8966" width="8.42578125" style="1" customWidth="1"/>
    <col min="8967" max="8967" width="8.5703125" style="1" customWidth="1"/>
    <col min="8968" max="8968" width="8.42578125" style="1" customWidth="1"/>
    <col min="8969" max="9210" width="9.140625" style="1"/>
    <col min="9211" max="9211" width="4.28515625" style="1" customWidth="1"/>
    <col min="9212" max="9212" width="5.42578125" style="1" customWidth="1"/>
    <col min="9213" max="9213" width="5.5703125" style="1" customWidth="1"/>
    <col min="9214" max="9214" width="29.5703125" style="1" customWidth="1"/>
    <col min="9215" max="9215" width="10" style="1" customWidth="1"/>
    <col min="9216" max="9216" width="9.28515625" style="1" customWidth="1"/>
    <col min="9217" max="9217" width="8.85546875" style="1" customWidth="1"/>
    <col min="9218" max="9218" width="9.5703125" style="1" customWidth="1"/>
    <col min="9219" max="9219" width="9.140625" style="1"/>
    <col min="9220" max="9220" width="10.140625" style="1" customWidth="1"/>
    <col min="9221" max="9221" width="7.7109375" style="1" customWidth="1"/>
    <col min="9222" max="9222" width="8.42578125" style="1" customWidth="1"/>
    <col min="9223" max="9223" width="8.5703125" style="1" customWidth="1"/>
    <col min="9224" max="9224" width="8.42578125" style="1" customWidth="1"/>
    <col min="9225" max="9466" width="9.140625" style="1"/>
    <col min="9467" max="9467" width="4.28515625" style="1" customWidth="1"/>
    <col min="9468" max="9468" width="5.42578125" style="1" customWidth="1"/>
    <col min="9469" max="9469" width="5.5703125" style="1" customWidth="1"/>
    <col min="9470" max="9470" width="29.5703125" style="1" customWidth="1"/>
    <col min="9471" max="9471" width="10" style="1" customWidth="1"/>
    <col min="9472" max="9472" width="9.28515625" style="1" customWidth="1"/>
    <col min="9473" max="9473" width="8.85546875" style="1" customWidth="1"/>
    <col min="9474" max="9474" width="9.5703125" style="1" customWidth="1"/>
    <col min="9475" max="9475" width="9.140625" style="1"/>
    <col min="9476" max="9476" width="10.140625" style="1" customWidth="1"/>
    <col min="9477" max="9477" width="7.7109375" style="1" customWidth="1"/>
    <col min="9478" max="9478" width="8.42578125" style="1" customWidth="1"/>
    <col min="9479" max="9479" width="8.5703125" style="1" customWidth="1"/>
    <col min="9480" max="9480" width="8.42578125" style="1" customWidth="1"/>
    <col min="9481" max="9722" width="9.140625" style="1"/>
    <col min="9723" max="9723" width="4.28515625" style="1" customWidth="1"/>
    <col min="9724" max="9724" width="5.42578125" style="1" customWidth="1"/>
    <col min="9725" max="9725" width="5.5703125" style="1" customWidth="1"/>
    <col min="9726" max="9726" width="29.5703125" style="1" customWidth="1"/>
    <col min="9727" max="9727" width="10" style="1" customWidth="1"/>
    <col min="9728" max="9728" width="9.28515625" style="1" customWidth="1"/>
    <col min="9729" max="9729" width="8.85546875" style="1" customWidth="1"/>
    <col min="9730" max="9730" width="9.5703125" style="1" customWidth="1"/>
    <col min="9731" max="9731" width="9.140625" style="1"/>
    <col min="9732" max="9732" width="10.140625" style="1" customWidth="1"/>
    <col min="9733" max="9733" width="7.7109375" style="1" customWidth="1"/>
    <col min="9734" max="9734" width="8.42578125" style="1" customWidth="1"/>
    <col min="9735" max="9735" width="8.5703125" style="1" customWidth="1"/>
    <col min="9736" max="9736" width="8.42578125" style="1" customWidth="1"/>
    <col min="9737" max="9978" width="9.140625" style="1"/>
    <col min="9979" max="9979" width="4.28515625" style="1" customWidth="1"/>
    <col min="9980" max="9980" width="5.42578125" style="1" customWidth="1"/>
    <col min="9981" max="9981" width="5.5703125" style="1" customWidth="1"/>
    <col min="9982" max="9982" width="29.5703125" style="1" customWidth="1"/>
    <col min="9983" max="9983" width="10" style="1" customWidth="1"/>
    <col min="9984" max="9984" width="9.28515625" style="1" customWidth="1"/>
    <col min="9985" max="9985" width="8.85546875" style="1" customWidth="1"/>
    <col min="9986" max="9986" width="9.5703125" style="1" customWidth="1"/>
    <col min="9987" max="9987" width="9.140625" style="1"/>
    <col min="9988" max="9988" width="10.140625" style="1" customWidth="1"/>
    <col min="9989" max="9989" width="7.7109375" style="1" customWidth="1"/>
    <col min="9990" max="9990" width="8.42578125" style="1" customWidth="1"/>
    <col min="9991" max="9991" width="8.5703125" style="1" customWidth="1"/>
    <col min="9992" max="9992" width="8.42578125" style="1" customWidth="1"/>
    <col min="9993" max="10234" width="9.140625" style="1"/>
    <col min="10235" max="10235" width="4.28515625" style="1" customWidth="1"/>
    <col min="10236" max="10236" width="5.42578125" style="1" customWidth="1"/>
    <col min="10237" max="10237" width="5.5703125" style="1" customWidth="1"/>
    <col min="10238" max="10238" width="29.5703125" style="1" customWidth="1"/>
    <col min="10239" max="10239" width="10" style="1" customWidth="1"/>
    <col min="10240" max="10240" width="9.28515625" style="1" customWidth="1"/>
    <col min="10241" max="10241" width="8.85546875" style="1" customWidth="1"/>
    <col min="10242" max="10242" width="9.5703125" style="1" customWidth="1"/>
    <col min="10243" max="10243" width="9.140625" style="1"/>
    <col min="10244" max="10244" width="10.140625" style="1" customWidth="1"/>
    <col min="10245" max="10245" width="7.7109375" style="1" customWidth="1"/>
    <col min="10246" max="10246" width="8.42578125" style="1" customWidth="1"/>
    <col min="10247" max="10247" width="8.5703125" style="1" customWidth="1"/>
    <col min="10248" max="10248" width="8.42578125" style="1" customWidth="1"/>
    <col min="10249" max="10490" width="9.140625" style="1"/>
    <col min="10491" max="10491" width="4.28515625" style="1" customWidth="1"/>
    <col min="10492" max="10492" width="5.42578125" style="1" customWidth="1"/>
    <col min="10493" max="10493" width="5.5703125" style="1" customWidth="1"/>
    <col min="10494" max="10494" width="29.5703125" style="1" customWidth="1"/>
    <col min="10495" max="10495" width="10" style="1" customWidth="1"/>
    <col min="10496" max="10496" width="9.28515625" style="1" customWidth="1"/>
    <col min="10497" max="10497" width="8.85546875" style="1" customWidth="1"/>
    <col min="10498" max="10498" width="9.5703125" style="1" customWidth="1"/>
    <col min="10499" max="10499" width="9.140625" style="1"/>
    <col min="10500" max="10500" width="10.140625" style="1" customWidth="1"/>
    <col min="10501" max="10501" width="7.7109375" style="1" customWidth="1"/>
    <col min="10502" max="10502" width="8.42578125" style="1" customWidth="1"/>
    <col min="10503" max="10503" width="8.5703125" style="1" customWidth="1"/>
    <col min="10504" max="10504" width="8.42578125" style="1" customWidth="1"/>
    <col min="10505" max="10746" width="9.140625" style="1"/>
    <col min="10747" max="10747" width="4.28515625" style="1" customWidth="1"/>
    <col min="10748" max="10748" width="5.42578125" style="1" customWidth="1"/>
    <col min="10749" max="10749" width="5.5703125" style="1" customWidth="1"/>
    <col min="10750" max="10750" width="29.5703125" style="1" customWidth="1"/>
    <col min="10751" max="10751" width="10" style="1" customWidth="1"/>
    <col min="10752" max="10752" width="9.28515625" style="1" customWidth="1"/>
    <col min="10753" max="10753" width="8.85546875" style="1" customWidth="1"/>
    <col min="10754" max="10754" width="9.5703125" style="1" customWidth="1"/>
    <col min="10755" max="10755" width="9.140625" style="1"/>
    <col min="10756" max="10756" width="10.140625" style="1" customWidth="1"/>
    <col min="10757" max="10757" width="7.7109375" style="1" customWidth="1"/>
    <col min="10758" max="10758" width="8.42578125" style="1" customWidth="1"/>
    <col min="10759" max="10759" width="8.5703125" style="1" customWidth="1"/>
    <col min="10760" max="10760" width="8.42578125" style="1" customWidth="1"/>
    <col min="10761" max="11002" width="9.140625" style="1"/>
    <col min="11003" max="11003" width="4.28515625" style="1" customWidth="1"/>
    <col min="11004" max="11004" width="5.42578125" style="1" customWidth="1"/>
    <col min="11005" max="11005" width="5.5703125" style="1" customWidth="1"/>
    <col min="11006" max="11006" width="29.5703125" style="1" customWidth="1"/>
    <col min="11007" max="11007" width="10" style="1" customWidth="1"/>
    <col min="11008" max="11008" width="9.28515625" style="1" customWidth="1"/>
    <col min="11009" max="11009" width="8.85546875" style="1" customWidth="1"/>
    <col min="11010" max="11010" width="9.5703125" style="1" customWidth="1"/>
    <col min="11011" max="11011" width="9.140625" style="1"/>
    <col min="11012" max="11012" width="10.140625" style="1" customWidth="1"/>
    <col min="11013" max="11013" width="7.7109375" style="1" customWidth="1"/>
    <col min="11014" max="11014" width="8.42578125" style="1" customWidth="1"/>
    <col min="11015" max="11015" width="8.5703125" style="1" customWidth="1"/>
    <col min="11016" max="11016" width="8.42578125" style="1" customWidth="1"/>
    <col min="11017" max="11258" width="9.140625" style="1"/>
    <col min="11259" max="11259" width="4.28515625" style="1" customWidth="1"/>
    <col min="11260" max="11260" width="5.42578125" style="1" customWidth="1"/>
    <col min="11261" max="11261" width="5.5703125" style="1" customWidth="1"/>
    <col min="11262" max="11262" width="29.5703125" style="1" customWidth="1"/>
    <col min="11263" max="11263" width="10" style="1" customWidth="1"/>
    <col min="11264" max="11264" width="9.28515625" style="1" customWidth="1"/>
    <col min="11265" max="11265" width="8.85546875" style="1" customWidth="1"/>
    <col min="11266" max="11266" width="9.5703125" style="1" customWidth="1"/>
    <col min="11267" max="11267" width="9.140625" style="1"/>
    <col min="11268" max="11268" width="10.140625" style="1" customWidth="1"/>
    <col min="11269" max="11269" width="7.7109375" style="1" customWidth="1"/>
    <col min="11270" max="11270" width="8.42578125" style="1" customWidth="1"/>
    <col min="11271" max="11271" width="8.5703125" style="1" customWidth="1"/>
    <col min="11272" max="11272" width="8.42578125" style="1" customWidth="1"/>
    <col min="11273" max="11514" width="9.140625" style="1"/>
    <col min="11515" max="11515" width="4.28515625" style="1" customWidth="1"/>
    <col min="11516" max="11516" width="5.42578125" style="1" customWidth="1"/>
    <col min="11517" max="11517" width="5.5703125" style="1" customWidth="1"/>
    <col min="11518" max="11518" width="29.5703125" style="1" customWidth="1"/>
    <col min="11519" max="11519" width="10" style="1" customWidth="1"/>
    <col min="11520" max="11520" width="9.28515625" style="1" customWidth="1"/>
    <col min="11521" max="11521" width="8.85546875" style="1" customWidth="1"/>
    <col min="11522" max="11522" width="9.5703125" style="1" customWidth="1"/>
    <col min="11523" max="11523" width="9.140625" style="1"/>
    <col min="11524" max="11524" width="10.140625" style="1" customWidth="1"/>
    <col min="11525" max="11525" width="7.7109375" style="1" customWidth="1"/>
    <col min="11526" max="11526" width="8.42578125" style="1" customWidth="1"/>
    <col min="11527" max="11527" width="8.5703125" style="1" customWidth="1"/>
    <col min="11528" max="11528" width="8.42578125" style="1" customWidth="1"/>
    <col min="11529" max="11770" width="9.140625" style="1"/>
    <col min="11771" max="11771" width="4.28515625" style="1" customWidth="1"/>
    <col min="11772" max="11772" width="5.42578125" style="1" customWidth="1"/>
    <col min="11773" max="11773" width="5.5703125" style="1" customWidth="1"/>
    <col min="11774" max="11774" width="29.5703125" style="1" customWidth="1"/>
    <col min="11775" max="11775" width="10" style="1" customWidth="1"/>
    <col min="11776" max="11776" width="9.28515625" style="1" customWidth="1"/>
    <col min="11777" max="11777" width="8.85546875" style="1" customWidth="1"/>
    <col min="11778" max="11778" width="9.5703125" style="1" customWidth="1"/>
    <col min="11779" max="11779" width="9.140625" style="1"/>
    <col min="11780" max="11780" width="10.140625" style="1" customWidth="1"/>
    <col min="11781" max="11781" width="7.7109375" style="1" customWidth="1"/>
    <col min="11782" max="11782" width="8.42578125" style="1" customWidth="1"/>
    <col min="11783" max="11783" width="8.5703125" style="1" customWidth="1"/>
    <col min="11784" max="11784" width="8.42578125" style="1" customWidth="1"/>
    <col min="11785" max="12026" width="9.140625" style="1"/>
    <col min="12027" max="12027" width="4.28515625" style="1" customWidth="1"/>
    <col min="12028" max="12028" width="5.42578125" style="1" customWidth="1"/>
    <col min="12029" max="12029" width="5.5703125" style="1" customWidth="1"/>
    <col min="12030" max="12030" width="29.5703125" style="1" customWidth="1"/>
    <col min="12031" max="12031" width="10" style="1" customWidth="1"/>
    <col min="12032" max="12032" width="9.28515625" style="1" customWidth="1"/>
    <col min="12033" max="12033" width="8.85546875" style="1" customWidth="1"/>
    <col min="12034" max="12034" width="9.5703125" style="1" customWidth="1"/>
    <col min="12035" max="12035" width="9.140625" style="1"/>
    <col min="12036" max="12036" width="10.140625" style="1" customWidth="1"/>
    <col min="12037" max="12037" width="7.7109375" style="1" customWidth="1"/>
    <col min="12038" max="12038" width="8.42578125" style="1" customWidth="1"/>
    <col min="12039" max="12039" width="8.5703125" style="1" customWidth="1"/>
    <col min="12040" max="12040" width="8.42578125" style="1" customWidth="1"/>
    <col min="12041" max="12282" width="9.140625" style="1"/>
    <col min="12283" max="12283" width="4.28515625" style="1" customWidth="1"/>
    <col min="12284" max="12284" width="5.42578125" style="1" customWidth="1"/>
    <col min="12285" max="12285" width="5.5703125" style="1" customWidth="1"/>
    <col min="12286" max="12286" width="29.5703125" style="1" customWidth="1"/>
    <col min="12287" max="12287" width="10" style="1" customWidth="1"/>
    <col min="12288" max="12288" width="9.28515625" style="1" customWidth="1"/>
    <col min="12289" max="12289" width="8.85546875" style="1" customWidth="1"/>
    <col min="12290" max="12290" width="9.5703125" style="1" customWidth="1"/>
    <col min="12291" max="12291" width="9.140625" style="1"/>
    <col min="12292" max="12292" width="10.140625" style="1" customWidth="1"/>
    <col min="12293" max="12293" width="7.7109375" style="1" customWidth="1"/>
    <col min="12294" max="12294" width="8.42578125" style="1" customWidth="1"/>
    <col min="12295" max="12295" width="8.5703125" style="1" customWidth="1"/>
    <col min="12296" max="12296" width="8.42578125" style="1" customWidth="1"/>
    <col min="12297" max="12538" width="9.140625" style="1"/>
    <col min="12539" max="12539" width="4.28515625" style="1" customWidth="1"/>
    <col min="12540" max="12540" width="5.42578125" style="1" customWidth="1"/>
    <col min="12541" max="12541" width="5.5703125" style="1" customWidth="1"/>
    <col min="12542" max="12542" width="29.5703125" style="1" customWidth="1"/>
    <col min="12543" max="12543" width="10" style="1" customWidth="1"/>
    <col min="12544" max="12544" width="9.28515625" style="1" customWidth="1"/>
    <col min="12545" max="12545" width="8.85546875" style="1" customWidth="1"/>
    <col min="12546" max="12546" width="9.5703125" style="1" customWidth="1"/>
    <col min="12547" max="12547" width="9.140625" style="1"/>
    <col min="12548" max="12548" width="10.140625" style="1" customWidth="1"/>
    <col min="12549" max="12549" width="7.7109375" style="1" customWidth="1"/>
    <col min="12550" max="12550" width="8.42578125" style="1" customWidth="1"/>
    <col min="12551" max="12551" width="8.5703125" style="1" customWidth="1"/>
    <col min="12552" max="12552" width="8.42578125" style="1" customWidth="1"/>
    <col min="12553" max="12794" width="9.140625" style="1"/>
    <col min="12795" max="12795" width="4.28515625" style="1" customWidth="1"/>
    <col min="12796" max="12796" width="5.42578125" style="1" customWidth="1"/>
    <col min="12797" max="12797" width="5.5703125" style="1" customWidth="1"/>
    <col min="12798" max="12798" width="29.5703125" style="1" customWidth="1"/>
    <col min="12799" max="12799" width="10" style="1" customWidth="1"/>
    <col min="12800" max="12800" width="9.28515625" style="1" customWidth="1"/>
    <col min="12801" max="12801" width="8.85546875" style="1" customWidth="1"/>
    <col min="12802" max="12802" width="9.5703125" style="1" customWidth="1"/>
    <col min="12803" max="12803" width="9.140625" style="1"/>
    <col min="12804" max="12804" width="10.140625" style="1" customWidth="1"/>
    <col min="12805" max="12805" width="7.7109375" style="1" customWidth="1"/>
    <col min="12806" max="12806" width="8.42578125" style="1" customWidth="1"/>
    <col min="12807" max="12807" width="8.5703125" style="1" customWidth="1"/>
    <col min="12808" max="12808" width="8.42578125" style="1" customWidth="1"/>
    <col min="12809" max="13050" width="9.140625" style="1"/>
    <col min="13051" max="13051" width="4.28515625" style="1" customWidth="1"/>
    <col min="13052" max="13052" width="5.42578125" style="1" customWidth="1"/>
    <col min="13053" max="13053" width="5.5703125" style="1" customWidth="1"/>
    <col min="13054" max="13054" width="29.5703125" style="1" customWidth="1"/>
    <col min="13055" max="13055" width="10" style="1" customWidth="1"/>
    <col min="13056" max="13056" width="9.28515625" style="1" customWidth="1"/>
    <col min="13057" max="13057" width="8.85546875" style="1" customWidth="1"/>
    <col min="13058" max="13058" width="9.5703125" style="1" customWidth="1"/>
    <col min="13059" max="13059" width="9.140625" style="1"/>
    <col min="13060" max="13060" width="10.140625" style="1" customWidth="1"/>
    <col min="13061" max="13061" width="7.7109375" style="1" customWidth="1"/>
    <col min="13062" max="13062" width="8.42578125" style="1" customWidth="1"/>
    <col min="13063" max="13063" width="8.5703125" style="1" customWidth="1"/>
    <col min="13064" max="13064" width="8.42578125" style="1" customWidth="1"/>
    <col min="13065" max="13306" width="9.140625" style="1"/>
    <col min="13307" max="13307" width="4.28515625" style="1" customWidth="1"/>
    <col min="13308" max="13308" width="5.42578125" style="1" customWidth="1"/>
    <col min="13309" max="13309" width="5.5703125" style="1" customWidth="1"/>
    <col min="13310" max="13310" width="29.5703125" style="1" customWidth="1"/>
    <col min="13311" max="13311" width="10" style="1" customWidth="1"/>
    <col min="13312" max="13312" width="9.28515625" style="1" customWidth="1"/>
    <col min="13313" max="13313" width="8.85546875" style="1" customWidth="1"/>
    <col min="13314" max="13314" width="9.5703125" style="1" customWidth="1"/>
    <col min="13315" max="13315" width="9.140625" style="1"/>
    <col min="13316" max="13316" width="10.140625" style="1" customWidth="1"/>
    <col min="13317" max="13317" width="7.7109375" style="1" customWidth="1"/>
    <col min="13318" max="13318" width="8.42578125" style="1" customWidth="1"/>
    <col min="13319" max="13319" width="8.5703125" style="1" customWidth="1"/>
    <col min="13320" max="13320" width="8.42578125" style="1" customWidth="1"/>
    <col min="13321" max="13562" width="9.140625" style="1"/>
    <col min="13563" max="13563" width="4.28515625" style="1" customWidth="1"/>
    <col min="13564" max="13564" width="5.42578125" style="1" customWidth="1"/>
    <col min="13565" max="13565" width="5.5703125" style="1" customWidth="1"/>
    <col min="13566" max="13566" width="29.5703125" style="1" customWidth="1"/>
    <col min="13567" max="13567" width="10" style="1" customWidth="1"/>
    <col min="13568" max="13568" width="9.28515625" style="1" customWidth="1"/>
    <col min="13569" max="13569" width="8.85546875" style="1" customWidth="1"/>
    <col min="13570" max="13570" width="9.5703125" style="1" customWidth="1"/>
    <col min="13571" max="13571" width="9.140625" style="1"/>
    <col min="13572" max="13572" width="10.140625" style="1" customWidth="1"/>
    <col min="13573" max="13573" width="7.7109375" style="1" customWidth="1"/>
    <col min="13574" max="13574" width="8.42578125" style="1" customWidth="1"/>
    <col min="13575" max="13575" width="8.5703125" style="1" customWidth="1"/>
    <col min="13576" max="13576" width="8.42578125" style="1" customWidth="1"/>
    <col min="13577" max="13818" width="9.140625" style="1"/>
    <col min="13819" max="13819" width="4.28515625" style="1" customWidth="1"/>
    <col min="13820" max="13820" width="5.42578125" style="1" customWidth="1"/>
    <col min="13821" max="13821" width="5.5703125" style="1" customWidth="1"/>
    <col min="13822" max="13822" width="29.5703125" style="1" customWidth="1"/>
    <col min="13823" max="13823" width="10" style="1" customWidth="1"/>
    <col min="13824" max="13824" width="9.28515625" style="1" customWidth="1"/>
    <col min="13825" max="13825" width="8.85546875" style="1" customWidth="1"/>
    <col min="13826" max="13826" width="9.5703125" style="1" customWidth="1"/>
    <col min="13827" max="13827" width="9.140625" style="1"/>
    <col min="13828" max="13828" width="10.140625" style="1" customWidth="1"/>
    <col min="13829" max="13829" width="7.7109375" style="1" customWidth="1"/>
    <col min="13830" max="13830" width="8.42578125" style="1" customWidth="1"/>
    <col min="13831" max="13831" width="8.5703125" style="1" customWidth="1"/>
    <col min="13832" max="13832" width="8.42578125" style="1" customWidth="1"/>
    <col min="13833" max="14074" width="9.140625" style="1"/>
    <col min="14075" max="14075" width="4.28515625" style="1" customWidth="1"/>
    <col min="14076" max="14076" width="5.42578125" style="1" customWidth="1"/>
    <col min="14077" max="14077" width="5.5703125" style="1" customWidth="1"/>
    <col min="14078" max="14078" width="29.5703125" style="1" customWidth="1"/>
    <col min="14079" max="14079" width="10" style="1" customWidth="1"/>
    <col min="14080" max="14080" width="9.28515625" style="1" customWidth="1"/>
    <col min="14081" max="14081" width="8.85546875" style="1" customWidth="1"/>
    <col min="14082" max="14082" width="9.5703125" style="1" customWidth="1"/>
    <col min="14083" max="14083" width="9.140625" style="1"/>
    <col min="14084" max="14084" width="10.140625" style="1" customWidth="1"/>
    <col min="14085" max="14085" width="7.7109375" style="1" customWidth="1"/>
    <col min="14086" max="14086" width="8.42578125" style="1" customWidth="1"/>
    <col min="14087" max="14087" width="8.5703125" style="1" customWidth="1"/>
    <col min="14088" max="14088" width="8.42578125" style="1" customWidth="1"/>
    <col min="14089" max="14330" width="9.140625" style="1"/>
    <col min="14331" max="14331" width="4.28515625" style="1" customWidth="1"/>
    <col min="14332" max="14332" width="5.42578125" style="1" customWidth="1"/>
    <col min="14333" max="14333" width="5.5703125" style="1" customWidth="1"/>
    <col min="14334" max="14334" width="29.5703125" style="1" customWidth="1"/>
    <col min="14335" max="14335" width="10" style="1" customWidth="1"/>
    <col min="14336" max="14336" width="9.28515625" style="1" customWidth="1"/>
    <col min="14337" max="14337" width="8.85546875" style="1" customWidth="1"/>
    <col min="14338" max="14338" width="9.5703125" style="1" customWidth="1"/>
    <col min="14339" max="14339" width="9.140625" style="1"/>
    <col min="14340" max="14340" width="10.140625" style="1" customWidth="1"/>
    <col min="14341" max="14341" width="7.7109375" style="1" customWidth="1"/>
    <col min="14342" max="14342" width="8.42578125" style="1" customWidth="1"/>
    <col min="14343" max="14343" width="8.5703125" style="1" customWidth="1"/>
    <col min="14344" max="14344" width="8.42578125" style="1" customWidth="1"/>
    <col min="14345" max="14586" width="9.140625" style="1"/>
    <col min="14587" max="14587" width="4.28515625" style="1" customWidth="1"/>
    <col min="14588" max="14588" width="5.42578125" style="1" customWidth="1"/>
    <col min="14589" max="14589" width="5.5703125" style="1" customWidth="1"/>
    <col min="14590" max="14590" width="29.5703125" style="1" customWidth="1"/>
    <col min="14591" max="14591" width="10" style="1" customWidth="1"/>
    <col min="14592" max="14592" width="9.28515625" style="1" customWidth="1"/>
    <col min="14593" max="14593" width="8.85546875" style="1" customWidth="1"/>
    <col min="14594" max="14594" width="9.5703125" style="1" customWidth="1"/>
    <col min="14595" max="14595" width="9.140625" style="1"/>
    <col min="14596" max="14596" width="10.140625" style="1" customWidth="1"/>
    <col min="14597" max="14597" width="7.7109375" style="1" customWidth="1"/>
    <col min="14598" max="14598" width="8.42578125" style="1" customWidth="1"/>
    <col min="14599" max="14599" width="8.5703125" style="1" customWidth="1"/>
    <col min="14600" max="14600" width="8.42578125" style="1" customWidth="1"/>
    <col min="14601" max="14842" width="9.140625" style="1"/>
    <col min="14843" max="14843" width="4.28515625" style="1" customWidth="1"/>
    <col min="14844" max="14844" width="5.42578125" style="1" customWidth="1"/>
    <col min="14845" max="14845" width="5.5703125" style="1" customWidth="1"/>
    <col min="14846" max="14846" width="29.5703125" style="1" customWidth="1"/>
    <col min="14847" max="14847" width="10" style="1" customWidth="1"/>
    <col min="14848" max="14848" width="9.28515625" style="1" customWidth="1"/>
    <col min="14849" max="14849" width="8.85546875" style="1" customWidth="1"/>
    <col min="14850" max="14850" width="9.5703125" style="1" customWidth="1"/>
    <col min="14851" max="14851" width="9.140625" style="1"/>
    <col min="14852" max="14852" width="10.140625" style="1" customWidth="1"/>
    <col min="14853" max="14853" width="7.7109375" style="1" customWidth="1"/>
    <col min="14854" max="14854" width="8.42578125" style="1" customWidth="1"/>
    <col min="14855" max="14855" width="8.5703125" style="1" customWidth="1"/>
    <col min="14856" max="14856" width="8.42578125" style="1" customWidth="1"/>
    <col min="14857" max="15098" width="9.140625" style="1"/>
    <col min="15099" max="15099" width="4.28515625" style="1" customWidth="1"/>
    <col min="15100" max="15100" width="5.42578125" style="1" customWidth="1"/>
    <col min="15101" max="15101" width="5.5703125" style="1" customWidth="1"/>
    <col min="15102" max="15102" width="29.5703125" style="1" customWidth="1"/>
    <col min="15103" max="15103" width="10" style="1" customWidth="1"/>
    <col min="15104" max="15104" width="9.28515625" style="1" customWidth="1"/>
    <col min="15105" max="15105" width="8.85546875" style="1" customWidth="1"/>
    <col min="15106" max="15106" width="9.5703125" style="1" customWidth="1"/>
    <col min="15107" max="15107" width="9.140625" style="1"/>
    <col min="15108" max="15108" width="10.140625" style="1" customWidth="1"/>
    <col min="15109" max="15109" width="7.7109375" style="1" customWidth="1"/>
    <col min="15110" max="15110" width="8.42578125" style="1" customWidth="1"/>
    <col min="15111" max="15111" width="8.5703125" style="1" customWidth="1"/>
    <col min="15112" max="15112" width="8.42578125" style="1" customWidth="1"/>
    <col min="15113" max="15354" width="9.140625" style="1"/>
    <col min="15355" max="15355" width="4.28515625" style="1" customWidth="1"/>
    <col min="15356" max="15356" width="5.42578125" style="1" customWidth="1"/>
    <col min="15357" max="15357" width="5.5703125" style="1" customWidth="1"/>
    <col min="15358" max="15358" width="29.5703125" style="1" customWidth="1"/>
    <col min="15359" max="15359" width="10" style="1" customWidth="1"/>
    <col min="15360" max="15360" width="9.28515625" style="1" customWidth="1"/>
    <col min="15361" max="15361" width="8.85546875" style="1" customWidth="1"/>
    <col min="15362" max="15362" width="9.5703125" style="1" customWidth="1"/>
    <col min="15363" max="15363" width="9.140625" style="1"/>
    <col min="15364" max="15364" width="10.140625" style="1" customWidth="1"/>
    <col min="15365" max="15365" width="7.7109375" style="1" customWidth="1"/>
    <col min="15366" max="15366" width="8.42578125" style="1" customWidth="1"/>
    <col min="15367" max="15367" width="8.5703125" style="1" customWidth="1"/>
    <col min="15368" max="15368" width="8.42578125" style="1" customWidth="1"/>
    <col min="15369" max="15610" width="9.140625" style="1"/>
    <col min="15611" max="15611" width="4.28515625" style="1" customWidth="1"/>
    <col min="15612" max="15612" width="5.42578125" style="1" customWidth="1"/>
    <col min="15613" max="15613" width="5.5703125" style="1" customWidth="1"/>
    <col min="15614" max="15614" width="29.5703125" style="1" customWidth="1"/>
    <col min="15615" max="15615" width="10" style="1" customWidth="1"/>
    <col min="15616" max="15616" width="9.28515625" style="1" customWidth="1"/>
    <col min="15617" max="15617" width="8.85546875" style="1" customWidth="1"/>
    <col min="15618" max="15618" width="9.5703125" style="1" customWidth="1"/>
    <col min="15619" max="15619" width="9.140625" style="1"/>
    <col min="15620" max="15620" width="10.140625" style="1" customWidth="1"/>
    <col min="15621" max="15621" width="7.7109375" style="1" customWidth="1"/>
    <col min="15622" max="15622" width="8.42578125" style="1" customWidth="1"/>
    <col min="15623" max="15623" width="8.5703125" style="1" customWidth="1"/>
    <col min="15624" max="15624" width="8.42578125" style="1" customWidth="1"/>
    <col min="15625" max="15866" width="9.140625" style="1"/>
    <col min="15867" max="15867" width="4.28515625" style="1" customWidth="1"/>
    <col min="15868" max="15868" width="5.42578125" style="1" customWidth="1"/>
    <col min="15869" max="15869" width="5.5703125" style="1" customWidth="1"/>
    <col min="15870" max="15870" width="29.5703125" style="1" customWidth="1"/>
    <col min="15871" max="15871" width="10" style="1" customWidth="1"/>
    <col min="15872" max="15872" width="9.28515625" style="1" customWidth="1"/>
    <col min="15873" max="15873" width="8.85546875" style="1" customWidth="1"/>
    <col min="15874" max="15874" width="9.5703125" style="1" customWidth="1"/>
    <col min="15875" max="15875" width="9.140625" style="1"/>
    <col min="15876" max="15876" width="10.140625" style="1" customWidth="1"/>
    <col min="15877" max="15877" width="7.7109375" style="1" customWidth="1"/>
    <col min="15878" max="15878" width="8.42578125" style="1" customWidth="1"/>
    <col min="15879" max="15879" width="8.5703125" style="1" customWidth="1"/>
    <col min="15880" max="15880" width="8.42578125" style="1" customWidth="1"/>
    <col min="15881" max="16122" width="9.140625" style="1"/>
    <col min="16123" max="16123" width="4.28515625" style="1" customWidth="1"/>
    <col min="16124" max="16124" width="5.42578125" style="1" customWidth="1"/>
    <col min="16125" max="16125" width="5.5703125" style="1" customWidth="1"/>
    <col min="16126" max="16126" width="29.5703125" style="1" customWidth="1"/>
    <col min="16127" max="16127" width="10" style="1" customWidth="1"/>
    <col min="16128" max="16128" width="9.28515625" style="1" customWidth="1"/>
    <col min="16129" max="16129" width="8.85546875" style="1" customWidth="1"/>
    <col min="16130" max="16130" width="9.5703125" style="1" customWidth="1"/>
    <col min="16131" max="16131" width="9.140625" style="1"/>
    <col min="16132" max="16132" width="10.140625" style="1" customWidth="1"/>
    <col min="16133" max="16133" width="7.7109375" style="1" customWidth="1"/>
    <col min="16134" max="16134" width="8.42578125" style="1" customWidth="1"/>
    <col min="16135" max="16135" width="8.5703125" style="1" customWidth="1"/>
    <col min="16136" max="16136" width="8.42578125" style="1" customWidth="1"/>
    <col min="16137" max="16384" width="9.140625" style="1"/>
  </cols>
  <sheetData>
    <row r="2" spans="1:12" ht="13.5" thickBot="1" x14ac:dyDescent="0.25"/>
    <row r="3" spans="1:12" s="3" customFormat="1" ht="18.75" thickBot="1" x14ac:dyDescent="0.3">
      <c r="B3" s="4"/>
      <c r="C3" s="5"/>
      <c r="D3" s="6" t="s">
        <v>0</v>
      </c>
      <c r="E3" s="7" t="s">
        <v>1</v>
      </c>
      <c r="F3" s="8" t="s">
        <v>2</v>
      </c>
      <c r="G3" s="9" t="s">
        <v>3</v>
      </c>
      <c r="H3" s="10" t="s">
        <v>4</v>
      </c>
    </row>
    <row r="4" spans="1:12" ht="13.5" thickBot="1" x14ac:dyDescent="0.25">
      <c r="B4" s="11"/>
      <c r="C4" s="12"/>
      <c r="D4" s="13" t="s">
        <v>5</v>
      </c>
      <c r="E4" s="14">
        <f>SUM(E5:E8)</f>
        <v>12747</v>
      </c>
      <c r="F4" s="14">
        <f>SUM(F5:F8)</f>
        <v>16628</v>
      </c>
      <c r="G4" s="14">
        <f>SUM(G5:G8)</f>
        <v>12794</v>
      </c>
      <c r="H4" s="15">
        <f t="shared" ref="H4:H12" si="0">IF(F4=0,0,G4/F4)</f>
        <v>0.76942506615347606</v>
      </c>
    </row>
    <row r="5" spans="1:12" x14ac:dyDescent="0.2">
      <c r="A5" s="1">
        <f>A4+1</f>
        <v>1</v>
      </c>
      <c r="B5" s="16" t="s">
        <v>6</v>
      </c>
      <c r="C5" s="17"/>
      <c r="D5" s="16" t="s">
        <v>7</v>
      </c>
      <c r="E5" s="18">
        <f>SUM(E31+E147+E165+E297+E386)</f>
        <v>4590</v>
      </c>
      <c r="F5" s="19">
        <f>SUM(F31+F147+F165+F297+F386)</f>
        <v>4590</v>
      </c>
      <c r="G5" s="18">
        <f>SUM(G31+G147+G165+G297+G386)</f>
        <v>3420</v>
      </c>
      <c r="H5" s="20">
        <f t="shared" si="0"/>
        <v>0.74509803921568629</v>
      </c>
    </row>
    <row r="6" spans="1:12" x14ac:dyDescent="0.2">
      <c r="A6" s="1">
        <f>A5+1</f>
        <v>2</v>
      </c>
      <c r="B6" s="21" t="s">
        <v>8</v>
      </c>
      <c r="C6" s="22"/>
      <c r="D6" s="21" t="s">
        <v>9</v>
      </c>
      <c r="E6" s="23">
        <f>SUM(E39+E156+E181+E220+E317+E369+E400+E500+E590)</f>
        <v>8157</v>
      </c>
      <c r="F6" s="23">
        <f>SUM(F39+F156+F181+F220+F317+F369+F400+F500+F590)</f>
        <v>8266</v>
      </c>
      <c r="G6" s="23">
        <f>SUM(G39+G156+G181+G220+G317+G369+G400+G500+G590)</f>
        <v>5601</v>
      </c>
      <c r="H6" s="24">
        <f t="shared" si="0"/>
        <v>0.67759496733607549</v>
      </c>
    </row>
    <row r="7" spans="1:12" x14ac:dyDescent="0.2">
      <c r="A7" s="1">
        <f>A6+1</f>
        <v>3</v>
      </c>
      <c r="B7" s="21" t="s">
        <v>10</v>
      </c>
      <c r="C7" s="25"/>
      <c r="D7" s="21" t="s">
        <v>11</v>
      </c>
      <c r="E7" s="23">
        <f>SUM(E506+E225)</f>
        <v>0</v>
      </c>
      <c r="F7" s="23">
        <f>SUM(F506+F225)</f>
        <v>48</v>
      </c>
      <c r="G7" s="23">
        <f>SUM(G506+G225)</f>
        <v>49</v>
      </c>
      <c r="H7" s="24">
        <f t="shared" si="0"/>
        <v>1.0208333333333333</v>
      </c>
    </row>
    <row r="8" spans="1:12" ht="13.5" thickBot="1" x14ac:dyDescent="0.25">
      <c r="A8" s="1">
        <f>A7+1</f>
        <v>4</v>
      </c>
      <c r="B8" s="21" t="s">
        <v>12</v>
      </c>
      <c r="C8" s="26"/>
      <c r="D8" s="21" t="s">
        <v>13</v>
      </c>
      <c r="E8" s="27">
        <f t="shared" ref="E8" si="1">SUM(E48)</f>
        <v>0</v>
      </c>
      <c r="F8" s="28">
        <f>SUM(F48)</f>
        <v>3724</v>
      </c>
      <c r="G8" s="27">
        <f t="shared" ref="G8" si="2">SUM(G48)</f>
        <v>3724</v>
      </c>
      <c r="H8" s="29">
        <f t="shared" si="0"/>
        <v>1</v>
      </c>
    </row>
    <row r="9" spans="1:12" ht="13.5" thickBot="1" x14ac:dyDescent="0.25">
      <c r="A9" s="1">
        <f t="shared" ref="A9:A17" si="3">A8+1</f>
        <v>5</v>
      </c>
      <c r="B9" s="11"/>
      <c r="C9" s="30"/>
      <c r="D9" s="31" t="s">
        <v>14</v>
      </c>
      <c r="E9" s="14">
        <f t="shared" ref="E9" si="4">SUM(E10:E12)</f>
        <v>126855</v>
      </c>
      <c r="F9" s="14">
        <f t="shared" ref="F9:G9" si="5">SUM(F10:F12)</f>
        <v>163409</v>
      </c>
      <c r="G9" s="14">
        <f t="shared" si="5"/>
        <v>62935</v>
      </c>
      <c r="H9" s="15">
        <f t="shared" si="0"/>
        <v>0.38513790550092103</v>
      </c>
    </row>
    <row r="10" spans="1:12" x14ac:dyDescent="0.2">
      <c r="A10" s="1">
        <f t="shared" si="3"/>
        <v>6</v>
      </c>
      <c r="B10" s="16" t="s">
        <v>15</v>
      </c>
      <c r="C10" s="32"/>
      <c r="D10" s="33" t="s">
        <v>16</v>
      </c>
      <c r="E10" s="34">
        <f>SUM(E107+E243+E256+E262+E323+E329+E342+E355+E376+E412+E424+E432+E440+E480+E489+E514+E552+E570)</f>
        <v>122705</v>
      </c>
      <c r="F10" s="34">
        <f>SUM(F107+F243+F256+F262+F323+F329+F342+F355+F376+F412+F424+F432+F440+F480+F489+F514+F552+F570)</f>
        <v>129094</v>
      </c>
      <c r="G10" s="34">
        <f>SUM(G107+G243+G256+G262+G323+G329+G342+G355+G376+G412+G424+G432+G440+G480+G489+G514+G552+G570)</f>
        <v>54601</v>
      </c>
      <c r="H10" s="24">
        <f t="shared" si="0"/>
        <v>0.4229553658574372</v>
      </c>
    </row>
    <row r="11" spans="1:12" x14ac:dyDescent="0.2">
      <c r="A11" s="1">
        <f t="shared" si="3"/>
        <v>7</v>
      </c>
      <c r="B11" s="21" t="s">
        <v>17</v>
      </c>
      <c r="C11" s="22"/>
      <c r="D11" s="35" t="s">
        <v>18</v>
      </c>
      <c r="E11" s="36">
        <f>SUM(E97+E279+E447+E531+E560)</f>
        <v>2070</v>
      </c>
      <c r="F11" s="36">
        <f>SUM(F97+F279+F447+F531+F560)</f>
        <v>30551</v>
      </c>
      <c r="G11" s="36">
        <f>SUM(G97+G279+G447+G531+G560)</f>
        <v>6837</v>
      </c>
      <c r="H11" s="24">
        <f t="shared" si="0"/>
        <v>0.22378972865045335</v>
      </c>
      <c r="L11" s="37"/>
    </row>
    <row r="12" spans="1:12" ht="13.5" thickBot="1" x14ac:dyDescent="0.25">
      <c r="A12" s="1">
        <f t="shared" si="3"/>
        <v>8</v>
      </c>
      <c r="B12" s="38" t="s">
        <v>19</v>
      </c>
      <c r="C12" s="25"/>
      <c r="D12" s="39" t="s">
        <v>20</v>
      </c>
      <c r="E12" s="40">
        <f>SUM(E127+E135)</f>
        <v>2080</v>
      </c>
      <c r="F12" s="40">
        <f>SUM(F127+F135)</f>
        <v>3764</v>
      </c>
      <c r="G12" s="40">
        <f>SUM(G127+G135)</f>
        <v>1497</v>
      </c>
      <c r="H12" s="41">
        <f t="shared" si="0"/>
        <v>0.39771519659936239</v>
      </c>
    </row>
    <row r="13" spans="1:12" ht="13.5" thickBot="1" x14ac:dyDescent="0.25">
      <c r="A13" s="1">
        <f t="shared" si="3"/>
        <v>9</v>
      </c>
      <c r="B13" s="11"/>
      <c r="C13" s="30"/>
      <c r="D13" s="42" t="s">
        <v>21</v>
      </c>
      <c r="E13" s="14">
        <f>E4-E9</f>
        <v>-114108</v>
      </c>
      <c r="F13" s="14">
        <f>F4-F9</f>
        <v>-146781</v>
      </c>
      <c r="G13" s="14">
        <f>G4-G9</f>
        <v>-50141</v>
      </c>
      <c r="H13" s="43">
        <f>IF(F13=0,0,G13/F13)</f>
        <v>0.34160415857638249</v>
      </c>
    </row>
    <row r="14" spans="1:12" ht="13.5" thickBot="1" x14ac:dyDescent="0.25">
      <c r="A14" s="1">
        <f t="shared" si="3"/>
        <v>10</v>
      </c>
      <c r="B14" s="11"/>
      <c r="C14" s="44"/>
      <c r="D14" s="45" t="s">
        <v>22</v>
      </c>
      <c r="E14" s="14">
        <f>E15+E16</f>
        <v>114108</v>
      </c>
      <c r="F14" s="14">
        <f>F15+F16</f>
        <v>146781</v>
      </c>
      <c r="G14" s="14">
        <f>G15+G16</f>
        <v>66885</v>
      </c>
      <c r="H14" s="43">
        <f t="shared" ref="H14:H16" si="6">IF(F14=0,0,G14/F14)</f>
        <v>0.45567886851840494</v>
      </c>
    </row>
    <row r="15" spans="1:12" x14ac:dyDescent="0.2">
      <c r="A15" s="1">
        <f t="shared" si="3"/>
        <v>11</v>
      </c>
      <c r="B15" s="46" t="s">
        <v>23</v>
      </c>
      <c r="C15" s="47"/>
      <c r="D15" s="35" t="s">
        <v>24</v>
      </c>
      <c r="E15" s="48">
        <f>SUM(-E74)</f>
        <v>-3730</v>
      </c>
      <c r="F15" s="48">
        <f>SUM(-F74)</f>
        <v>-3856</v>
      </c>
      <c r="G15" s="48">
        <f>SUM(-G74)</f>
        <v>-2816</v>
      </c>
      <c r="H15" s="49">
        <f t="shared" si="6"/>
        <v>0.73029045643153523</v>
      </c>
    </row>
    <row r="16" spans="1:12" ht="13.5" thickBot="1" x14ac:dyDescent="0.25">
      <c r="A16" s="1">
        <f t="shared" si="3"/>
        <v>12</v>
      </c>
      <c r="B16" s="50" t="s">
        <v>25</v>
      </c>
      <c r="C16" s="26"/>
      <c r="D16" s="39" t="s">
        <v>26</v>
      </c>
      <c r="E16" s="23">
        <f t="shared" ref="E16" si="7">SUM(E69)</f>
        <v>117838</v>
      </c>
      <c r="F16" s="23">
        <f>SUM(F69)</f>
        <v>150637</v>
      </c>
      <c r="G16" s="23">
        <f t="shared" ref="G16" si="8">SUM(G69)</f>
        <v>69701</v>
      </c>
      <c r="H16" s="24">
        <f t="shared" si="6"/>
        <v>0.46270836514269403</v>
      </c>
    </row>
    <row r="17" spans="1:12" ht="13.5" thickBot="1" x14ac:dyDescent="0.25">
      <c r="A17" s="1">
        <f t="shared" si="3"/>
        <v>13</v>
      </c>
      <c r="B17" s="51"/>
      <c r="C17" s="52"/>
      <c r="D17" s="53" t="s">
        <v>27</v>
      </c>
      <c r="E17" s="14">
        <f>SUM(E14+E13)</f>
        <v>0</v>
      </c>
      <c r="F17" s="14">
        <f>SUM(F14+F13)</f>
        <v>0</v>
      </c>
      <c r="G17" s="14">
        <f>SUM(G14+G13)</f>
        <v>16744</v>
      </c>
      <c r="H17" s="15">
        <f>IF(F17=0,0,G17/F17)</f>
        <v>0</v>
      </c>
    </row>
    <row r="18" spans="1:12" x14ac:dyDescent="0.2">
      <c r="B18" s="32"/>
      <c r="C18" s="32"/>
      <c r="D18" s="54"/>
      <c r="E18" s="55"/>
      <c r="F18" s="56"/>
      <c r="G18" s="56"/>
      <c r="H18" s="56"/>
    </row>
    <row r="19" spans="1:12" ht="15" x14ac:dyDescent="0.25">
      <c r="B19" s="57" t="s">
        <v>28</v>
      </c>
      <c r="C19" s="58"/>
      <c r="D19" s="57"/>
      <c r="E19" s="59"/>
      <c r="F19" s="59"/>
      <c r="G19" s="60"/>
      <c r="H19" s="60"/>
    </row>
    <row r="20" spans="1:12" ht="13.5" thickBot="1" x14ac:dyDescent="0.25">
      <c r="B20" s="61"/>
      <c r="C20" s="62"/>
      <c r="D20" s="61"/>
      <c r="E20" s="59"/>
      <c r="F20" s="59"/>
      <c r="G20" s="60"/>
      <c r="H20" s="60"/>
    </row>
    <row r="21" spans="1:12" ht="13.5" thickBot="1" x14ac:dyDescent="0.25">
      <c r="B21" s="63"/>
      <c r="C21" s="64"/>
      <c r="D21" s="64"/>
      <c r="E21" s="65"/>
      <c r="F21" s="65"/>
      <c r="G21" s="66"/>
      <c r="H21" s="67"/>
    </row>
    <row r="22" spans="1:12" ht="13.5" thickBot="1" x14ac:dyDescent="0.25">
      <c r="B22" s="68"/>
      <c r="C22" s="13" t="s">
        <v>29</v>
      </c>
      <c r="D22" s="13"/>
      <c r="E22" s="69"/>
      <c r="F22" s="69"/>
      <c r="G22" s="70"/>
      <c r="H22" s="71"/>
      <c r="J22" s="72"/>
      <c r="K22" s="72"/>
      <c r="L22" s="72"/>
    </row>
    <row r="23" spans="1:12" x14ac:dyDescent="0.2">
      <c r="B23" s="68"/>
      <c r="C23" s="73" t="s">
        <v>30</v>
      </c>
      <c r="D23" s="73"/>
      <c r="E23" s="74" t="s">
        <v>31</v>
      </c>
      <c r="F23" s="69"/>
      <c r="G23" s="70"/>
      <c r="H23" s="71"/>
      <c r="J23" s="72"/>
      <c r="K23" s="72"/>
      <c r="L23" s="72"/>
    </row>
    <row r="24" spans="1:12" ht="13.5" thickBot="1" x14ac:dyDescent="0.25">
      <c r="B24" s="68"/>
      <c r="C24" s="75"/>
      <c r="D24" s="75"/>
      <c r="E24" s="69"/>
      <c r="F24" s="69"/>
      <c r="G24" s="70"/>
      <c r="H24" s="71"/>
      <c r="J24" s="72"/>
      <c r="K24" s="72"/>
      <c r="L24" s="72"/>
    </row>
    <row r="25" spans="1:12" s="3" customFormat="1" ht="15" customHeight="1" thickBot="1" x14ac:dyDescent="0.3">
      <c r="B25" s="76" t="s">
        <v>32</v>
      </c>
      <c r="C25" s="77" t="s">
        <v>33</v>
      </c>
      <c r="D25" s="6" t="s">
        <v>0</v>
      </c>
      <c r="E25" s="78" t="s">
        <v>1</v>
      </c>
      <c r="F25" s="8" t="s">
        <v>2</v>
      </c>
      <c r="G25" s="79" t="s">
        <v>3</v>
      </c>
      <c r="H25" s="10" t="s">
        <v>4</v>
      </c>
    </row>
    <row r="26" spans="1:12" x14ac:dyDescent="0.2">
      <c r="A26" s="1">
        <f>A17+1</f>
        <v>14</v>
      </c>
      <c r="B26" s="80">
        <v>1341</v>
      </c>
      <c r="C26" s="81"/>
      <c r="D26" s="82" t="s">
        <v>34</v>
      </c>
      <c r="E26" s="83">
        <v>900</v>
      </c>
      <c r="F26" s="83">
        <v>900</v>
      </c>
      <c r="G26" s="83">
        <v>767</v>
      </c>
      <c r="H26" s="49">
        <f t="shared" ref="H26:H31" si="9">IF(F26=0,0,G26/F26)</f>
        <v>0.85222222222222221</v>
      </c>
      <c r="J26" s="72"/>
      <c r="K26" s="72"/>
      <c r="L26" s="72"/>
    </row>
    <row r="27" spans="1:12" x14ac:dyDescent="0.2">
      <c r="A27" s="1">
        <f t="shared" ref="A27:A31" si="10">A26+1</f>
        <v>15</v>
      </c>
      <c r="B27" s="84">
        <v>1343</v>
      </c>
      <c r="C27" s="85"/>
      <c r="D27" s="86" t="s">
        <v>35</v>
      </c>
      <c r="E27" s="87">
        <v>1250</v>
      </c>
      <c r="F27" s="87">
        <v>1250</v>
      </c>
      <c r="G27" s="87">
        <v>1224</v>
      </c>
      <c r="H27" s="24">
        <f t="shared" si="9"/>
        <v>0.97919999999999996</v>
      </c>
      <c r="J27" s="72"/>
      <c r="K27" s="72"/>
      <c r="L27" s="72"/>
    </row>
    <row r="28" spans="1:12" x14ac:dyDescent="0.2">
      <c r="A28" s="1">
        <f t="shared" si="10"/>
        <v>16</v>
      </c>
      <c r="B28" s="84">
        <v>1345</v>
      </c>
      <c r="C28" s="85"/>
      <c r="D28" s="86" t="s">
        <v>36</v>
      </c>
      <c r="E28" s="87">
        <v>1200</v>
      </c>
      <c r="F28" s="87">
        <v>1200</v>
      </c>
      <c r="G28" s="87">
        <v>646</v>
      </c>
      <c r="H28" s="24">
        <f t="shared" si="9"/>
        <v>0.53833333333333333</v>
      </c>
      <c r="J28" s="72"/>
      <c r="K28" s="72"/>
      <c r="L28" s="72"/>
    </row>
    <row r="29" spans="1:12" x14ac:dyDescent="0.2">
      <c r="A29" s="1">
        <f t="shared" si="10"/>
        <v>17</v>
      </c>
      <c r="B29" s="84">
        <v>1356</v>
      </c>
      <c r="C29" s="85"/>
      <c r="D29" s="88" t="s">
        <v>37</v>
      </c>
      <c r="E29" s="87">
        <v>5</v>
      </c>
      <c r="F29" s="87">
        <v>5</v>
      </c>
      <c r="G29" s="87">
        <v>6</v>
      </c>
      <c r="H29" s="24">
        <f t="shared" si="9"/>
        <v>1.2</v>
      </c>
      <c r="J29" s="72"/>
      <c r="K29" s="72"/>
      <c r="L29" s="72"/>
    </row>
    <row r="30" spans="1:12" ht="13.5" thickBot="1" x14ac:dyDescent="0.25">
      <c r="A30" s="1">
        <f t="shared" si="10"/>
        <v>18</v>
      </c>
      <c r="B30" s="89">
        <v>1361</v>
      </c>
      <c r="C30" s="90"/>
      <c r="D30" s="91" t="s">
        <v>38</v>
      </c>
      <c r="E30" s="92">
        <v>30</v>
      </c>
      <c r="F30" s="92">
        <v>30</v>
      </c>
      <c r="G30" s="92">
        <v>32</v>
      </c>
      <c r="H30" s="41">
        <f t="shared" si="9"/>
        <v>1.0666666666666667</v>
      </c>
      <c r="J30" s="72"/>
      <c r="K30" s="72"/>
      <c r="L30" s="72"/>
    </row>
    <row r="31" spans="1:12" ht="13.5" thickBot="1" x14ac:dyDescent="0.25">
      <c r="A31" s="1">
        <f t="shared" si="10"/>
        <v>19</v>
      </c>
      <c r="B31" s="93"/>
      <c r="C31" s="77"/>
      <c r="D31" s="94" t="s">
        <v>39</v>
      </c>
      <c r="E31" s="95">
        <f>SUM(E26:E30)</f>
        <v>3385</v>
      </c>
      <c r="F31" s="95">
        <f>SUM(F26:F30)</f>
        <v>3385</v>
      </c>
      <c r="G31" s="95">
        <f>SUM(G26:G30)</f>
        <v>2675</v>
      </c>
      <c r="H31" s="43">
        <f t="shared" si="9"/>
        <v>0.79025110782865582</v>
      </c>
      <c r="J31" s="72"/>
      <c r="K31" s="72"/>
      <c r="L31" s="72"/>
    </row>
    <row r="32" spans="1:12" x14ac:dyDescent="0.2">
      <c r="B32" s="63"/>
      <c r="C32" s="64"/>
      <c r="D32" s="64"/>
      <c r="E32" s="65"/>
      <c r="F32" s="65"/>
      <c r="G32" s="66"/>
      <c r="H32" s="67"/>
      <c r="J32" s="72"/>
      <c r="K32" s="72"/>
      <c r="L32" s="72"/>
    </row>
    <row r="33" spans="1:12" x14ac:dyDescent="0.2">
      <c r="B33" s="68"/>
      <c r="C33" s="73" t="s">
        <v>40</v>
      </c>
      <c r="D33" s="73"/>
      <c r="E33" s="74" t="s">
        <v>41</v>
      </c>
      <c r="F33" s="69"/>
      <c r="G33" s="70"/>
      <c r="H33" s="71"/>
      <c r="J33" s="72"/>
      <c r="K33" s="72"/>
      <c r="L33" s="72"/>
    </row>
    <row r="34" spans="1:12" ht="13.5" thickBot="1" x14ac:dyDescent="0.25">
      <c r="B34" s="96"/>
      <c r="C34" s="97"/>
      <c r="D34" s="97"/>
      <c r="E34" s="98"/>
      <c r="F34" s="98"/>
      <c r="G34" s="99"/>
      <c r="H34" s="100"/>
      <c r="J34" s="72"/>
      <c r="K34" s="72"/>
      <c r="L34" s="72"/>
    </row>
    <row r="35" spans="1:12" s="3" customFormat="1" ht="18.75" thickBot="1" x14ac:dyDescent="0.3">
      <c r="B35" s="4" t="s">
        <v>32</v>
      </c>
      <c r="C35" s="101" t="s">
        <v>33</v>
      </c>
      <c r="D35" s="5" t="s">
        <v>0</v>
      </c>
      <c r="E35" s="7" t="s">
        <v>1</v>
      </c>
      <c r="F35" s="102" t="s">
        <v>2</v>
      </c>
      <c r="G35" s="103" t="s">
        <v>3</v>
      </c>
      <c r="H35" s="104" t="s">
        <v>4</v>
      </c>
    </row>
    <row r="36" spans="1:12" x14ac:dyDescent="0.2">
      <c r="A36" s="1">
        <f>A31+1</f>
        <v>20</v>
      </c>
      <c r="B36" s="105">
        <v>2141</v>
      </c>
      <c r="C36" s="106">
        <v>6310</v>
      </c>
      <c r="D36" s="107" t="s">
        <v>42</v>
      </c>
      <c r="E36" s="23">
        <v>1</v>
      </c>
      <c r="F36" s="108">
        <v>1</v>
      </c>
      <c r="G36" s="23">
        <v>1</v>
      </c>
      <c r="H36" s="109">
        <f t="shared" ref="H36:H39" si="11">IF(F36=0,0,G36/F36)</f>
        <v>1</v>
      </c>
      <c r="J36" s="72"/>
      <c r="K36" s="72"/>
      <c r="L36" s="72"/>
    </row>
    <row r="37" spans="1:12" x14ac:dyDescent="0.2">
      <c r="A37" s="1">
        <f t="shared" ref="A37:A39" si="12">A36+1</f>
        <v>21</v>
      </c>
      <c r="B37" s="105">
        <v>2212</v>
      </c>
      <c r="C37" s="106">
        <v>6409</v>
      </c>
      <c r="D37" s="107" t="s">
        <v>43</v>
      </c>
      <c r="E37" s="23">
        <v>0</v>
      </c>
      <c r="F37" s="108">
        <v>0</v>
      </c>
      <c r="G37" s="23">
        <v>4</v>
      </c>
      <c r="H37" s="109">
        <f t="shared" si="11"/>
        <v>0</v>
      </c>
      <c r="J37" s="72"/>
      <c r="K37" s="72"/>
      <c r="L37" s="72"/>
    </row>
    <row r="38" spans="1:12" ht="13.5" thickBot="1" x14ac:dyDescent="0.25">
      <c r="A38" s="1">
        <f>A37+1</f>
        <v>22</v>
      </c>
      <c r="B38" s="110">
        <v>2329</v>
      </c>
      <c r="C38" s="111">
        <v>6409</v>
      </c>
      <c r="D38" s="112" t="s">
        <v>44</v>
      </c>
      <c r="E38" s="113">
        <v>0</v>
      </c>
      <c r="F38" s="114">
        <v>0</v>
      </c>
      <c r="G38" s="113">
        <v>31</v>
      </c>
      <c r="H38" s="115">
        <f t="shared" si="11"/>
        <v>0</v>
      </c>
      <c r="J38" s="72"/>
      <c r="K38" s="72"/>
      <c r="L38" s="72"/>
    </row>
    <row r="39" spans="1:12" ht="13.5" thickBot="1" x14ac:dyDescent="0.25">
      <c r="A39" s="1">
        <f t="shared" si="12"/>
        <v>23</v>
      </c>
      <c r="B39" s="116"/>
      <c r="C39" s="117"/>
      <c r="D39" s="118" t="s">
        <v>45</v>
      </c>
      <c r="E39" s="119">
        <f>SUM(E36:E38)</f>
        <v>1</v>
      </c>
      <c r="F39" s="120">
        <f>SUM(F36:F38)</f>
        <v>1</v>
      </c>
      <c r="G39" s="119">
        <f>SUM(G36:G38)</f>
        <v>36</v>
      </c>
      <c r="H39" s="43">
        <f t="shared" si="11"/>
        <v>36</v>
      </c>
      <c r="J39" s="72"/>
      <c r="K39" s="72"/>
      <c r="L39" s="72"/>
    </row>
    <row r="40" spans="1:12" x14ac:dyDescent="0.2">
      <c r="B40" s="63"/>
      <c r="C40" s="121"/>
      <c r="D40" s="121"/>
      <c r="E40" s="65"/>
      <c r="F40" s="65"/>
      <c r="G40" s="66"/>
      <c r="H40" s="67"/>
      <c r="J40" s="72"/>
      <c r="K40" s="72"/>
      <c r="L40" s="72"/>
    </row>
    <row r="41" spans="1:12" x14ac:dyDescent="0.2">
      <c r="B41" s="68"/>
      <c r="C41" s="73" t="s">
        <v>46</v>
      </c>
      <c r="D41" s="73"/>
      <c r="E41" s="74" t="s">
        <v>47</v>
      </c>
      <c r="F41" s="69"/>
      <c r="G41" s="70"/>
      <c r="H41" s="71"/>
      <c r="J41" s="72"/>
      <c r="K41" s="72"/>
      <c r="L41" s="72"/>
    </row>
    <row r="42" spans="1:12" ht="13.5" thickBot="1" x14ac:dyDescent="0.25">
      <c r="B42" s="96"/>
      <c r="C42" s="97"/>
      <c r="D42" s="97"/>
      <c r="E42" s="98"/>
      <c r="F42" s="98"/>
      <c r="G42" s="99"/>
      <c r="H42" s="100"/>
      <c r="J42" s="72"/>
      <c r="K42" s="72"/>
      <c r="L42" s="72"/>
    </row>
    <row r="43" spans="1:12" s="3" customFormat="1" ht="18.75" thickBot="1" x14ac:dyDescent="0.3">
      <c r="B43" s="4" t="s">
        <v>32</v>
      </c>
      <c r="C43" s="101" t="s">
        <v>33</v>
      </c>
      <c r="D43" s="101" t="s">
        <v>0</v>
      </c>
      <c r="E43" s="7" t="s">
        <v>1</v>
      </c>
      <c r="F43" s="8" t="s">
        <v>2</v>
      </c>
      <c r="G43" s="79" t="s">
        <v>3</v>
      </c>
      <c r="H43" s="10" t="s">
        <v>4</v>
      </c>
    </row>
    <row r="44" spans="1:12" x14ac:dyDescent="0.2">
      <c r="A44" s="1">
        <f>A39+1</f>
        <v>24</v>
      </c>
      <c r="B44" s="84">
        <v>4111</v>
      </c>
      <c r="C44" s="85"/>
      <c r="D44" s="86" t="s">
        <v>48</v>
      </c>
      <c r="E44" s="122">
        <v>0</v>
      </c>
      <c r="F44" s="122">
        <v>880</v>
      </c>
      <c r="G44" s="122">
        <v>880</v>
      </c>
      <c r="H44" s="24">
        <f t="shared" ref="H44:H48" si="13">IF(F44=0,0,G44/F44)</f>
        <v>1</v>
      </c>
      <c r="J44" s="72"/>
      <c r="K44" s="72"/>
      <c r="L44" s="72"/>
    </row>
    <row r="45" spans="1:12" x14ac:dyDescent="0.2">
      <c r="A45" s="1">
        <f t="shared" ref="A45:A47" si="14">A44+1</f>
        <v>25</v>
      </c>
      <c r="B45" s="105">
        <v>4112</v>
      </c>
      <c r="C45" s="106"/>
      <c r="D45" s="107" t="s">
        <v>49</v>
      </c>
      <c r="E45" s="123">
        <v>0</v>
      </c>
      <c r="F45" s="123">
        <v>0</v>
      </c>
      <c r="G45" s="123">
        <v>0</v>
      </c>
      <c r="H45" s="24">
        <f t="shared" si="13"/>
        <v>0</v>
      </c>
      <c r="J45" s="72"/>
      <c r="K45" s="72"/>
      <c r="L45" s="72"/>
    </row>
    <row r="46" spans="1:12" x14ac:dyDescent="0.2">
      <c r="A46" s="1">
        <f t="shared" si="14"/>
        <v>26</v>
      </c>
      <c r="B46" s="105">
        <v>4116</v>
      </c>
      <c r="C46" s="106"/>
      <c r="D46" s="107" t="s">
        <v>50</v>
      </c>
      <c r="E46" s="123">
        <v>0</v>
      </c>
      <c r="F46" s="123">
        <v>2844</v>
      </c>
      <c r="G46" s="123">
        <v>2844</v>
      </c>
      <c r="H46" s="24">
        <f t="shared" si="13"/>
        <v>1</v>
      </c>
      <c r="J46" s="72"/>
      <c r="K46" s="72"/>
      <c r="L46" s="72"/>
    </row>
    <row r="47" spans="1:12" ht="13.5" thickBot="1" x14ac:dyDescent="0.25">
      <c r="A47" s="1">
        <f t="shared" si="14"/>
        <v>27</v>
      </c>
      <c r="B47" s="105">
        <v>4122</v>
      </c>
      <c r="C47" s="106"/>
      <c r="D47" s="107" t="s">
        <v>51</v>
      </c>
      <c r="E47" s="123">
        <v>0</v>
      </c>
      <c r="F47" s="123">
        <v>0</v>
      </c>
      <c r="G47" s="123">
        <v>0</v>
      </c>
      <c r="H47" s="24">
        <f t="shared" si="13"/>
        <v>0</v>
      </c>
      <c r="J47" s="72"/>
      <c r="K47" s="72"/>
      <c r="L47" s="72"/>
    </row>
    <row r="48" spans="1:12" ht="13.5" thickBot="1" x14ac:dyDescent="0.25">
      <c r="A48" s="1">
        <f>A47+1</f>
        <v>28</v>
      </c>
      <c r="B48" s="124"/>
      <c r="C48" s="125"/>
      <c r="D48" s="126" t="s">
        <v>52</v>
      </c>
      <c r="E48" s="14">
        <f>SUM(E44:E47)</f>
        <v>0</v>
      </c>
      <c r="F48" s="14">
        <f>SUM(F44:F47)</f>
        <v>3724</v>
      </c>
      <c r="G48" s="14">
        <f>SUM(G44:G47)</f>
        <v>3724</v>
      </c>
      <c r="H48" s="15">
        <f t="shared" si="13"/>
        <v>1</v>
      </c>
      <c r="J48" s="72"/>
      <c r="K48" s="72"/>
      <c r="L48" s="72"/>
    </row>
    <row r="49" spans="1:12" x14ac:dyDescent="0.2">
      <c r="B49" s="127"/>
      <c r="C49" s="127"/>
      <c r="D49" s="128"/>
      <c r="E49" s="55"/>
      <c r="F49" s="55"/>
      <c r="G49" s="55"/>
      <c r="H49" s="129"/>
      <c r="J49" s="72"/>
      <c r="K49" s="72"/>
      <c r="L49" s="72"/>
    </row>
    <row r="50" spans="1:12" x14ac:dyDescent="0.2">
      <c r="B50" s="127"/>
      <c r="C50" s="127"/>
      <c r="D50" s="128"/>
      <c r="E50" s="55"/>
      <c r="F50" s="55"/>
      <c r="G50" s="55"/>
      <c r="H50" s="129"/>
      <c r="J50" s="72"/>
      <c r="K50" s="72"/>
      <c r="L50" s="72"/>
    </row>
    <row r="51" spans="1:12" x14ac:dyDescent="0.2">
      <c r="B51" s="127"/>
      <c r="C51" s="127"/>
      <c r="D51" s="128"/>
      <c r="E51" s="55"/>
      <c r="F51" s="55"/>
      <c r="G51" s="55"/>
      <c r="H51" s="129"/>
      <c r="J51" s="72"/>
      <c r="K51" s="72"/>
      <c r="L51" s="72"/>
    </row>
    <row r="52" spans="1:12" x14ac:dyDescent="0.2">
      <c r="B52" s="127"/>
      <c r="C52" s="127"/>
      <c r="D52" s="128"/>
      <c r="E52" s="55"/>
      <c r="F52" s="55"/>
      <c r="G52" s="55"/>
      <c r="H52" s="129"/>
      <c r="J52" s="72"/>
      <c r="K52" s="72"/>
      <c r="L52" s="72"/>
    </row>
    <row r="53" spans="1:12" x14ac:dyDescent="0.2">
      <c r="B53" s="127"/>
      <c r="C53" s="127"/>
      <c r="D53" s="128"/>
      <c r="E53" s="55"/>
      <c r="F53" s="55"/>
      <c r="G53" s="55"/>
      <c r="H53" s="129"/>
      <c r="J53" s="72"/>
      <c r="K53" s="72"/>
      <c r="L53" s="72"/>
    </row>
    <row r="54" spans="1:12" x14ac:dyDescent="0.2">
      <c r="B54" s="127"/>
      <c r="C54" s="127"/>
      <c r="D54" s="128"/>
      <c r="E54" s="55"/>
      <c r="F54" s="55"/>
      <c r="G54" s="55"/>
      <c r="H54" s="129"/>
      <c r="J54" s="72"/>
      <c r="K54" s="72"/>
      <c r="L54" s="72"/>
    </row>
    <row r="55" spans="1:12" x14ac:dyDescent="0.2">
      <c r="B55" s="127"/>
      <c r="C55" s="127"/>
      <c r="D55" s="128"/>
      <c r="E55" s="55"/>
      <c r="F55" s="55"/>
      <c r="G55" s="55"/>
      <c r="H55" s="129"/>
      <c r="J55" s="72"/>
      <c r="K55" s="72"/>
      <c r="L55" s="72"/>
    </row>
    <row r="56" spans="1:12" x14ac:dyDescent="0.2">
      <c r="B56" s="127"/>
      <c r="C56" s="127"/>
      <c r="D56" s="128"/>
      <c r="E56" s="55"/>
      <c r="F56" s="55"/>
      <c r="G56" s="55"/>
      <c r="H56" s="129"/>
      <c r="J56" s="72"/>
      <c r="K56" s="72"/>
      <c r="L56" s="72"/>
    </row>
    <row r="57" spans="1:12" x14ac:dyDescent="0.2">
      <c r="B57" s="127"/>
      <c r="C57" s="127"/>
      <c r="D57" s="128"/>
      <c r="E57" s="55"/>
      <c r="F57" s="55"/>
      <c r="G57" s="55"/>
      <c r="H57" s="129"/>
      <c r="J57" s="72"/>
      <c r="K57" s="72"/>
      <c r="L57" s="72"/>
    </row>
    <row r="58" spans="1:12" x14ac:dyDescent="0.2">
      <c r="B58" s="127"/>
      <c r="C58" s="127"/>
      <c r="D58" s="128"/>
      <c r="E58" s="55"/>
      <c r="F58" s="55"/>
      <c r="G58" s="55"/>
      <c r="H58" s="129"/>
      <c r="J58" s="72"/>
      <c r="K58" s="72"/>
      <c r="L58" s="72"/>
    </row>
    <row r="59" spans="1:12" x14ac:dyDescent="0.2">
      <c r="B59" s="127"/>
      <c r="C59" s="127"/>
      <c r="D59" s="128"/>
      <c r="E59" s="55"/>
      <c r="F59" s="55"/>
      <c r="G59" s="55"/>
      <c r="H59" s="129"/>
      <c r="J59" s="72"/>
      <c r="K59" s="72"/>
      <c r="L59" s="72"/>
    </row>
    <row r="60" spans="1:12" ht="13.5" thickBot="1" x14ac:dyDescent="0.25">
      <c r="B60" s="127"/>
      <c r="C60" s="127"/>
      <c r="D60" s="128"/>
      <c r="E60" s="55"/>
      <c r="F60" s="55"/>
      <c r="G60" s="55"/>
      <c r="H60" s="129"/>
      <c r="J60" s="72"/>
      <c r="K60" s="72"/>
      <c r="L60" s="72"/>
    </row>
    <row r="61" spans="1:12" ht="13.5" thickBot="1" x14ac:dyDescent="0.25">
      <c r="B61" s="124"/>
      <c r="C61" s="130"/>
      <c r="D61" s="131" t="s">
        <v>53</v>
      </c>
      <c r="E61" s="132"/>
      <c r="F61" s="132"/>
      <c r="G61" s="133"/>
      <c r="H61" s="134"/>
      <c r="J61" s="72"/>
      <c r="K61" s="72"/>
      <c r="L61" s="72"/>
    </row>
    <row r="62" spans="1:12" ht="13.5" thickBot="1" x14ac:dyDescent="0.25">
      <c r="B62" s="4" t="s">
        <v>32</v>
      </c>
      <c r="C62" s="101" t="s">
        <v>33</v>
      </c>
      <c r="D62" s="101" t="s">
        <v>0</v>
      </c>
      <c r="E62" s="7" t="s">
        <v>1</v>
      </c>
      <c r="F62" s="8" t="s">
        <v>2</v>
      </c>
      <c r="G62" s="79" t="s">
        <v>3</v>
      </c>
      <c r="H62" s="10" t="s">
        <v>4</v>
      </c>
      <c r="J62" s="72"/>
      <c r="K62" s="72"/>
      <c r="L62" s="72"/>
    </row>
    <row r="63" spans="1:12" x14ac:dyDescent="0.2">
      <c r="A63" s="1">
        <f>A48+1</f>
        <v>29</v>
      </c>
      <c r="B63" s="135">
        <v>4137</v>
      </c>
      <c r="C63" s="136">
        <v>6330</v>
      </c>
      <c r="D63" s="137" t="s">
        <v>54</v>
      </c>
      <c r="E63" s="18">
        <v>0</v>
      </c>
      <c r="F63" s="18">
        <v>3936</v>
      </c>
      <c r="G63" s="138">
        <v>3936</v>
      </c>
      <c r="H63" s="20">
        <f t="shared" ref="H63:H69" si="15">IF(F63=0,0,G63/F63)</f>
        <v>1</v>
      </c>
      <c r="J63" s="72"/>
      <c r="K63" s="72"/>
      <c r="L63" s="72"/>
    </row>
    <row r="64" spans="1:12" x14ac:dyDescent="0.2">
      <c r="A64" s="1">
        <f t="shared" ref="A64:A67" si="16">A63+1</f>
        <v>30</v>
      </c>
      <c r="B64" s="105">
        <v>4137</v>
      </c>
      <c r="C64" s="106">
        <v>6330</v>
      </c>
      <c r="D64" s="107" t="s">
        <v>55</v>
      </c>
      <c r="E64" s="23">
        <v>96199</v>
      </c>
      <c r="F64" s="23">
        <v>100279</v>
      </c>
      <c r="G64" s="123">
        <v>48597</v>
      </c>
      <c r="H64" s="24">
        <f t="shared" si="15"/>
        <v>0.48461791601432003</v>
      </c>
      <c r="J64" s="72"/>
      <c r="K64" s="72"/>
      <c r="L64" s="72"/>
    </row>
    <row r="65" spans="1:12" x14ac:dyDescent="0.2">
      <c r="A65" s="1">
        <f t="shared" si="16"/>
        <v>31</v>
      </c>
      <c r="B65" s="89">
        <v>4137</v>
      </c>
      <c r="C65" s="90">
        <v>6330</v>
      </c>
      <c r="D65" s="91" t="s">
        <v>56</v>
      </c>
      <c r="E65" s="139">
        <v>6612</v>
      </c>
      <c r="F65" s="139">
        <v>6910</v>
      </c>
      <c r="G65" s="92">
        <v>3306</v>
      </c>
      <c r="H65" s="24">
        <f t="shared" si="15"/>
        <v>0.47843704775687412</v>
      </c>
      <c r="J65" s="72"/>
      <c r="K65" s="72"/>
      <c r="L65" s="72"/>
    </row>
    <row r="66" spans="1:12" x14ac:dyDescent="0.2">
      <c r="A66" s="1">
        <f t="shared" si="16"/>
        <v>32</v>
      </c>
      <c r="B66" s="89">
        <v>4137</v>
      </c>
      <c r="C66" s="90">
        <v>6330</v>
      </c>
      <c r="D66" s="91" t="s">
        <v>57</v>
      </c>
      <c r="E66" s="139">
        <v>12947</v>
      </c>
      <c r="F66" s="139">
        <v>12947</v>
      </c>
      <c r="G66" s="92">
        <v>6473</v>
      </c>
      <c r="H66" s="24">
        <f t="shared" si="15"/>
        <v>0.49996138101490695</v>
      </c>
      <c r="J66" s="72"/>
      <c r="K66" s="72"/>
      <c r="L66" s="72"/>
    </row>
    <row r="67" spans="1:12" x14ac:dyDescent="0.2">
      <c r="A67" s="1">
        <f t="shared" si="16"/>
        <v>33</v>
      </c>
      <c r="B67" s="89">
        <v>5345</v>
      </c>
      <c r="C67" s="90">
        <v>6330</v>
      </c>
      <c r="D67" s="91" t="s">
        <v>58</v>
      </c>
      <c r="E67" s="139">
        <v>0</v>
      </c>
      <c r="F67" s="139">
        <v>22801</v>
      </c>
      <c r="G67" s="92">
        <v>5892</v>
      </c>
      <c r="H67" s="24">
        <f t="shared" si="15"/>
        <v>0.25840971887197928</v>
      </c>
      <c r="J67" s="72"/>
      <c r="K67" s="72"/>
      <c r="L67" s="72"/>
    </row>
    <row r="68" spans="1:12" ht="13.5" thickBot="1" x14ac:dyDescent="0.25">
      <c r="A68" s="1">
        <f>A67+1</f>
        <v>34</v>
      </c>
      <c r="B68" s="110">
        <v>5345</v>
      </c>
      <c r="C68" s="111">
        <v>6330</v>
      </c>
      <c r="D68" s="112" t="s">
        <v>59</v>
      </c>
      <c r="E68" s="113">
        <v>2080</v>
      </c>
      <c r="F68" s="113">
        <v>3764</v>
      </c>
      <c r="G68" s="140">
        <v>1497</v>
      </c>
      <c r="H68" s="141">
        <f t="shared" si="15"/>
        <v>0.39771519659936239</v>
      </c>
      <c r="J68" s="72"/>
      <c r="K68" s="142"/>
      <c r="L68" s="72"/>
    </row>
    <row r="69" spans="1:12" ht="13.5" thickBot="1" x14ac:dyDescent="0.25">
      <c r="A69" s="1">
        <f>A68+1</f>
        <v>35</v>
      </c>
      <c r="B69" s="143"/>
      <c r="C69" s="134"/>
      <c r="D69" s="104" t="s">
        <v>52</v>
      </c>
      <c r="E69" s="14">
        <f>SUM(E63:E68)</f>
        <v>117838</v>
      </c>
      <c r="F69" s="14">
        <f>SUM(F63:F68)</f>
        <v>150637</v>
      </c>
      <c r="G69" s="14">
        <f>SUM(G63:G68)</f>
        <v>69701</v>
      </c>
      <c r="H69" s="15">
        <f t="shared" si="15"/>
        <v>0.46270836514269403</v>
      </c>
      <c r="J69" s="72"/>
      <c r="K69" s="72"/>
      <c r="L69" s="72"/>
    </row>
    <row r="70" spans="1:12" ht="13.5" thickBot="1" x14ac:dyDescent="0.25">
      <c r="B70" s="124"/>
      <c r="C70" s="125"/>
      <c r="D70" s="144" t="s">
        <v>60</v>
      </c>
      <c r="E70" s="132"/>
      <c r="F70" s="132"/>
      <c r="G70" s="145"/>
      <c r="H70" s="146"/>
      <c r="J70" s="72"/>
      <c r="K70" s="72"/>
      <c r="L70" s="72"/>
    </row>
    <row r="71" spans="1:12" x14ac:dyDescent="0.2">
      <c r="A71" s="1">
        <f>A69+1</f>
        <v>36</v>
      </c>
      <c r="B71" s="147">
        <v>4134</v>
      </c>
      <c r="C71" s="148"/>
      <c r="D71" s="149" t="s">
        <v>61</v>
      </c>
      <c r="E71" s="48">
        <v>2080</v>
      </c>
      <c r="F71" s="48">
        <v>2080</v>
      </c>
      <c r="G71" s="150">
        <v>1040</v>
      </c>
      <c r="H71" s="49">
        <f t="shared" ref="H71:H74" si="17">IF(F71=0,0,G71/F71)</f>
        <v>0.5</v>
      </c>
      <c r="J71" s="72"/>
      <c r="K71" s="72"/>
      <c r="L71" s="72"/>
    </row>
    <row r="72" spans="1:12" x14ac:dyDescent="0.2">
      <c r="A72" s="1">
        <f>A71+1</f>
        <v>37</v>
      </c>
      <c r="B72" s="151">
        <v>4133</v>
      </c>
      <c r="C72" s="152">
        <v>6330</v>
      </c>
      <c r="D72" s="127" t="s">
        <v>62</v>
      </c>
      <c r="E72" s="40">
        <v>0</v>
      </c>
      <c r="F72" s="40">
        <v>0</v>
      </c>
      <c r="G72" s="153">
        <v>0</v>
      </c>
      <c r="H72" s="49">
        <f t="shared" si="17"/>
        <v>0</v>
      </c>
      <c r="J72" s="72"/>
      <c r="K72" s="72"/>
      <c r="L72" s="72"/>
    </row>
    <row r="73" spans="1:12" ht="13.5" thickBot="1" x14ac:dyDescent="0.25">
      <c r="A73" s="1">
        <f>A72+1</f>
        <v>38</v>
      </c>
      <c r="B73" s="89">
        <v>5347</v>
      </c>
      <c r="C73" s="90">
        <v>6330</v>
      </c>
      <c r="D73" s="91" t="s">
        <v>63</v>
      </c>
      <c r="E73" s="139">
        <v>1650</v>
      </c>
      <c r="F73" s="139">
        <v>1776</v>
      </c>
      <c r="G73" s="154">
        <v>1776</v>
      </c>
      <c r="H73" s="24">
        <f t="shared" si="17"/>
        <v>1</v>
      </c>
      <c r="J73" s="72"/>
      <c r="K73" s="72"/>
      <c r="L73" s="72"/>
    </row>
    <row r="74" spans="1:12" ht="13.5" thickBot="1" x14ac:dyDescent="0.25">
      <c r="A74" s="1">
        <f>A73+1</f>
        <v>39</v>
      </c>
      <c r="B74" s="155"/>
      <c r="C74" s="104"/>
      <c r="D74" s="126" t="s">
        <v>52</v>
      </c>
      <c r="E74" s="14">
        <f t="shared" ref="E74:G74" si="18">SUM(E71:E73)</f>
        <v>3730</v>
      </c>
      <c r="F74" s="14">
        <f t="shared" si="18"/>
        <v>3856</v>
      </c>
      <c r="G74" s="14">
        <f t="shared" si="18"/>
        <v>2816</v>
      </c>
      <c r="H74" s="15">
        <f t="shared" si="17"/>
        <v>0.73029045643153523</v>
      </c>
      <c r="J74" s="72"/>
      <c r="K74" s="72"/>
      <c r="L74" s="72"/>
    </row>
    <row r="75" spans="1:12" x14ac:dyDescent="0.2">
      <c r="B75" s="127"/>
      <c r="C75" s="127"/>
      <c r="D75" s="128"/>
      <c r="E75" s="55"/>
      <c r="F75" s="56"/>
      <c r="G75" s="55"/>
      <c r="H75" s="55"/>
      <c r="J75" s="72"/>
      <c r="K75" s="72"/>
      <c r="L75" s="72"/>
    </row>
    <row r="76" spans="1:12" ht="13.5" thickBot="1" x14ac:dyDescent="0.25">
      <c r="B76" s="127"/>
      <c r="C76" s="127"/>
      <c r="D76" s="128"/>
      <c r="E76" s="55"/>
      <c r="F76" s="56"/>
      <c r="G76" s="55"/>
      <c r="H76" s="55"/>
      <c r="J76" s="72"/>
      <c r="K76" s="72"/>
      <c r="L76" s="72"/>
    </row>
    <row r="77" spans="1:12" ht="13.5" thickBot="1" x14ac:dyDescent="0.25">
      <c r="B77" s="63"/>
      <c r="C77" s="64"/>
      <c r="D77" s="64"/>
      <c r="E77" s="65"/>
      <c r="F77" s="65"/>
      <c r="G77" s="66"/>
      <c r="H77" s="67"/>
      <c r="J77" s="72"/>
      <c r="K77" s="72"/>
      <c r="L77" s="72"/>
    </row>
    <row r="78" spans="1:12" ht="13.5" thickBot="1" x14ac:dyDescent="0.25">
      <c r="B78" s="68"/>
      <c r="C78" s="156" t="s">
        <v>64</v>
      </c>
      <c r="D78" s="157"/>
      <c r="E78" s="69"/>
      <c r="F78" s="69"/>
      <c r="G78" s="70"/>
      <c r="H78" s="71"/>
      <c r="J78" s="72"/>
      <c r="K78" s="72"/>
      <c r="L78" s="72"/>
    </row>
    <row r="79" spans="1:12" x14ac:dyDescent="0.2">
      <c r="B79" s="68"/>
      <c r="C79" s="73" t="s">
        <v>65</v>
      </c>
      <c r="D79" s="75"/>
      <c r="E79" s="69"/>
      <c r="F79" s="69"/>
      <c r="G79" s="70"/>
      <c r="H79" s="71"/>
      <c r="J79" s="72"/>
      <c r="K79" s="72"/>
      <c r="L79" s="72"/>
    </row>
    <row r="80" spans="1:12" ht="13.5" thickBot="1" x14ac:dyDescent="0.25">
      <c r="B80" s="96"/>
      <c r="C80" s="97" t="s">
        <v>66</v>
      </c>
      <c r="D80" s="97"/>
      <c r="E80" s="98"/>
      <c r="F80" s="98"/>
      <c r="G80" s="99"/>
      <c r="H80" s="100"/>
      <c r="J80" s="72"/>
      <c r="K80" s="72"/>
      <c r="L80" s="72"/>
    </row>
    <row r="81" spans="1:12" s="3" customFormat="1" ht="18.75" thickBot="1" x14ac:dyDescent="0.3">
      <c r="B81" s="4" t="s">
        <v>32</v>
      </c>
      <c r="C81" s="5" t="s">
        <v>33</v>
      </c>
      <c r="D81" s="6" t="s">
        <v>0</v>
      </c>
      <c r="E81" s="7" t="s">
        <v>1</v>
      </c>
      <c r="F81" s="8" t="s">
        <v>2</v>
      </c>
      <c r="G81" s="79" t="s">
        <v>3</v>
      </c>
      <c r="H81" s="10" t="s">
        <v>4</v>
      </c>
    </row>
    <row r="82" spans="1:12" ht="24.75" thickBot="1" x14ac:dyDescent="0.25">
      <c r="A82" s="1">
        <f>A74+1</f>
        <v>40</v>
      </c>
      <c r="B82" s="158"/>
      <c r="C82" s="159" t="s">
        <v>67</v>
      </c>
      <c r="D82" s="160" t="s">
        <v>68</v>
      </c>
      <c r="E82" s="161">
        <v>1000</v>
      </c>
      <c r="F82" s="161">
        <v>1000</v>
      </c>
      <c r="G82" s="161">
        <v>10</v>
      </c>
      <c r="H82" s="41">
        <f t="shared" ref="H82:H107" si="19">IF(F82=0,0,G82/F82)</f>
        <v>0.01</v>
      </c>
      <c r="I82" s="162"/>
      <c r="J82" s="72"/>
      <c r="K82" s="72"/>
      <c r="L82" s="72"/>
    </row>
    <row r="83" spans="1:12" ht="13.5" thickBot="1" x14ac:dyDescent="0.25">
      <c r="A83" s="1">
        <f>A82+1</f>
        <v>41</v>
      </c>
      <c r="B83" s="155"/>
      <c r="C83" s="104"/>
      <c r="D83" s="163" t="s">
        <v>69</v>
      </c>
      <c r="E83" s="14">
        <f t="shared" ref="E83:G83" si="20">SUM(E81:E82)</f>
        <v>1000</v>
      </c>
      <c r="F83" s="14">
        <f t="shared" si="20"/>
        <v>1000</v>
      </c>
      <c r="G83" s="14">
        <f t="shared" si="20"/>
        <v>10</v>
      </c>
      <c r="H83" s="15">
        <f t="shared" si="19"/>
        <v>0.01</v>
      </c>
      <c r="I83" s="162"/>
      <c r="J83" s="72"/>
      <c r="K83" s="72"/>
      <c r="L83" s="72"/>
    </row>
    <row r="84" spans="1:12" ht="13.5" thickBot="1" x14ac:dyDescent="0.25">
      <c r="B84" s="63"/>
      <c r="C84" s="64"/>
      <c r="D84" s="64"/>
      <c r="E84" s="65"/>
      <c r="F84" s="65"/>
      <c r="G84" s="66"/>
      <c r="H84" s="67"/>
      <c r="I84" s="162"/>
      <c r="J84" s="72"/>
      <c r="K84" s="72"/>
      <c r="L84" s="72"/>
    </row>
    <row r="85" spans="1:12" ht="13.5" thickBot="1" x14ac:dyDescent="0.25">
      <c r="B85" s="68"/>
      <c r="C85" s="156" t="s">
        <v>64</v>
      </c>
      <c r="D85" s="157"/>
      <c r="E85" s="69"/>
      <c r="F85" s="69"/>
      <c r="G85" s="70"/>
      <c r="H85" s="71"/>
      <c r="I85" s="162"/>
      <c r="J85" s="72"/>
      <c r="K85" s="72"/>
      <c r="L85" s="72"/>
    </row>
    <row r="86" spans="1:12" x14ac:dyDescent="0.2">
      <c r="B86" s="68"/>
      <c r="C86" s="73" t="s">
        <v>70</v>
      </c>
      <c r="D86" s="75"/>
      <c r="E86" s="69"/>
      <c r="F86" s="69"/>
      <c r="G86" s="70"/>
      <c r="H86" s="71"/>
      <c r="I86" s="162"/>
      <c r="J86" s="72"/>
      <c r="K86" s="72"/>
      <c r="L86" s="72"/>
    </row>
    <row r="87" spans="1:12" ht="13.5" thickBot="1" x14ac:dyDescent="0.25">
      <c r="B87" s="96"/>
      <c r="C87" s="97" t="s">
        <v>71</v>
      </c>
      <c r="D87" s="97"/>
      <c r="E87" s="98"/>
      <c r="F87" s="98"/>
      <c r="G87" s="99"/>
      <c r="H87" s="100"/>
      <c r="I87" s="162"/>
      <c r="J87" s="72"/>
      <c r="K87" s="72"/>
      <c r="L87" s="72"/>
    </row>
    <row r="88" spans="1:12" ht="13.5" thickBot="1" x14ac:dyDescent="0.25">
      <c r="B88" s="4" t="s">
        <v>32</v>
      </c>
      <c r="C88" s="5" t="s">
        <v>33</v>
      </c>
      <c r="D88" s="6" t="s">
        <v>0</v>
      </c>
      <c r="E88" s="7" t="s">
        <v>1</v>
      </c>
      <c r="F88" s="8" t="s">
        <v>2</v>
      </c>
      <c r="G88" s="79" t="s">
        <v>3</v>
      </c>
      <c r="H88" s="10" t="s">
        <v>4</v>
      </c>
      <c r="I88" s="162"/>
      <c r="J88" s="72"/>
      <c r="K88" s="72"/>
      <c r="L88" s="72"/>
    </row>
    <row r="89" spans="1:12" ht="24.75" thickBot="1" x14ac:dyDescent="0.25">
      <c r="A89" s="1">
        <f>A83+1</f>
        <v>42</v>
      </c>
      <c r="B89" s="158"/>
      <c r="C89" s="159" t="s">
        <v>67</v>
      </c>
      <c r="D89" s="160" t="s">
        <v>68</v>
      </c>
      <c r="E89" s="161">
        <v>0</v>
      </c>
      <c r="F89" s="161">
        <v>0</v>
      </c>
      <c r="G89" s="161">
        <v>0</v>
      </c>
      <c r="H89" s="41">
        <f t="shared" ref="H89:H90" si="21">IF(F89=0,0,G89/F89)</f>
        <v>0</v>
      </c>
      <c r="I89" s="162"/>
      <c r="J89" s="72"/>
      <c r="K89" s="72"/>
      <c r="L89" s="72"/>
    </row>
    <row r="90" spans="1:12" ht="13.5" thickBot="1" x14ac:dyDescent="0.25">
      <c r="A90" s="1">
        <f>A89+1</f>
        <v>43</v>
      </c>
      <c r="B90" s="155"/>
      <c r="C90" s="104"/>
      <c r="D90" s="164" t="s">
        <v>72</v>
      </c>
      <c r="E90" s="14">
        <f t="shared" ref="E90:G90" si="22">SUM(E88:E89)</f>
        <v>0</v>
      </c>
      <c r="F90" s="14">
        <f t="shared" si="22"/>
        <v>0</v>
      </c>
      <c r="G90" s="14">
        <f t="shared" si="22"/>
        <v>0</v>
      </c>
      <c r="H90" s="15">
        <f t="shared" si="21"/>
        <v>0</v>
      </c>
      <c r="I90" s="162"/>
      <c r="J90" s="72"/>
      <c r="K90" s="72"/>
      <c r="L90" s="72"/>
    </row>
    <row r="91" spans="1:12" ht="13.5" thickBot="1" x14ac:dyDescent="0.25">
      <c r="B91" s="63"/>
      <c r="C91" s="64"/>
      <c r="D91" s="64"/>
      <c r="E91" s="65"/>
      <c r="F91" s="65"/>
      <c r="G91" s="66"/>
      <c r="H91" s="67"/>
      <c r="I91" s="162"/>
      <c r="J91" s="72"/>
      <c r="K91" s="72"/>
      <c r="L91" s="72"/>
    </row>
    <row r="92" spans="1:12" ht="13.5" thickBot="1" x14ac:dyDescent="0.25">
      <c r="B92" s="68"/>
      <c r="C92" s="165" t="s">
        <v>73</v>
      </c>
      <c r="D92" s="166"/>
      <c r="E92" s="69"/>
      <c r="F92" s="69"/>
      <c r="G92" s="70"/>
      <c r="H92" s="71"/>
      <c r="I92" s="162"/>
      <c r="J92" s="72"/>
      <c r="K92" s="72"/>
      <c r="L92" s="72"/>
    </row>
    <row r="93" spans="1:12" x14ac:dyDescent="0.2">
      <c r="B93" s="68"/>
      <c r="C93" s="73" t="s">
        <v>74</v>
      </c>
      <c r="D93" s="75"/>
      <c r="E93" s="69"/>
      <c r="F93" s="69"/>
      <c r="G93" s="70"/>
      <c r="H93" s="71"/>
      <c r="I93" s="162"/>
      <c r="J93" s="72"/>
      <c r="K93" s="72"/>
      <c r="L93" s="72"/>
    </row>
    <row r="94" spans="1:12" ht="13.5" thickBot="1" x14ac:dyDescent="0.25">
      <c r="B94" s="96"/>
      <c r="C94" s="97" t="s">
        <v>75</v>
      </c>
      <c r="D94" s="97"/>
      <c r="E94" s="98"/>
      <c r="F94" s="98"/>
      <c r="G94" s="99"/>
      <c r="H94" s="100"/>
      <c r="I94" s="162"/>
      <c r="J94" s="72"/>
      <c r="K94" s="72"/>
      <c r="L94" s="72"/>
    </row>
    <row r="95" spans="1:12" ht="13.5" thickBot="1" x14ac:dyDescent="0.25">
      <c r="B95" s="4" t="s">
        <v>32</v>
      </c>
      <c r="C95" s="5" t="s">
        <v>33</v>
      </c>
      <c r="D95" s="6" t="s">
        <v>0</v>
      </c>
      <c r="E95" s="7" t="s">
        <v>1</v>
      </c>
      <c r="F95" s="8" t="s">
        <v>2</v>
      </c>
      <c r="G95" s="79" t="s">
        <v>3</v>
      </c>
      <c r="H95" s="10" t="s">
        <v>4</v>
      </c>
      <c r="I95" s="162"/>
      <c r="J95" s="72"/>
      <c r="K95" s="72"/>
      <c r="L95" s="72"/>
    </row>
    <row r="96" spans="1:12" ht="24.75" thickBot="1" x14ac:dyDescent="0.25">
      <c r="A96" s="1">
        <f>A90+1</f>
        <v>44</v>
      </c>
      <c r="B96" s="158"/>
      <c r="C96" s="159" t="s">
        <v>67</v>
      </c>
      <c r="D96" s="160" t="s">
        <v>68</v>
      </c>
      <c r="E96" s="161">
        <v>0</v>
      </c>
      <c r="F96" s="161">
        <v>0</v>
      </c>
      <c r="G96" s="161">
        <v>0</v>
      </c>
      <c r="H96" s="41">
        <f t="shared" ref="H96:H97" si="23">IF(F96=0,0,G96/F96)</f>
        <v>0</v>
      </c>
      <c r="I96" s="162"/>
      <c r="J96" s="72"/>
      <c r="K96" s="72"/>
      <c r="L96" s="72"/>
    </row>
    <row r="97" spans="1:12" ht="13.5" thickBot="1" x14ac:dyDescent="0.25">
      <c r="A97" s="1">
        <f>A96+1</f>
        <v>45</v>
      </c>
      <c r="B97" s="155"/>
      <c r="C97" s="104"/>
      <c r="D97" s="126" t="s">
        <v>76</v>
      </c>
      <c r="E97" s="14">
        <f>SUM(E96)</f>
        <v>0</v>
      </c>
      <c r="F97" s="14">
        <f>SUM(F96)</f>
        <v>0</v>
      </c>
      <c r="G97" s="14">
        <f>SUM(G96)</f>
        <v>0</v>
      </c>
      <c r="H97" s="15">
        <f t="shared" si="23"/>
        <v>0</v>
      </c>
      <c r="I97" s="162"/>
      <c r="J97" s="72"/>
      <c r="K97" s="72"/>
      <c r="L97" s="72"/>
    </row>
    <row r="98" spans="1:12" ht="13.5" thickBot="1" x14ac:dyDescent="0.25">
      <c r="B98" s="167"/>
      <c r="C98" s="168"/>
      <c r="D98" s="169"/>
      <c r="E98" s="170"/>
      <c r="F98" s="170"/>
      <c r="G98" s="170"/>
      <c r="H98" s="171"/>
      <c r="I98" s="162"/>
      <c r="J98" s="72"/>
      <c r="K98" s="72"/>
      <c r="L98" s="72"/>
    </row>
    <row r="99" spans="1:12" ht="13.5" thickBot="1" x14ac:dyDescent="0.25">
      <c r="B99" s="172"/>
      <c r="C99" s="156" t="s">
        <v>64</v>
      </c>
      <c r="D99" s="157"/>
      <c r="E99" s="173"/>
      <c r="F99" s="173"/>
      <c r="G99" s="173"/>
      <c r="H99" s="174"/>
      <c r="I99" s="162"/>
      <c r="J99" s="72"/>
      <c r="K99" s="72"/>
      <c r="L99" s="72"/>
    </row>
    <row r="100" spans="1:12" x14ac:dyDescent="0.2">
      <c r="B100" s="172"/>
      <c r="C100" s="73" t="s">
        <v>77</v>
      </c>
      <c r="D100" s="175"/>
      <c r="E100" s="173"/>
      <c r="F100" s="173"/>
      <c r="G100" s="173"/>
      <c r="H100" s="174"/>
      <c r="I100" s="162"/>
      <c r="J100" s="72"/>
      <c r="K100" s="72"/>
      <c r="L100" s="72"/>
    </row>
    <row r="101" spans="1:12" x14ac:dyDescent="0.2">
      <c r="B101" s="172"/>
      <c r="C101" s="75" t="s">
        <v>78</v>
      </c>
      <c r="D101" s="176"/>
      <c r="E101" s="173"/>
      <c r="F101" s="173"/>
      <c r="G101" s="173"/>
      <c r="H101" s="174"/>
      <c r="I101" s="162"/>
      <c r="J101" s="72"/>
      <c r="K101" s="72"/>
      <c r="L101" s="72"/>
    </row>
    <row r="102" spans="1:12" ht="13.5" thickBot="1" x14ac:dyDescent="0.25">
      <c r="B102" s="177"/>
      <c r="C102" s="97" t="s">
        <v>79</v>
      </c>
      <c r="D102" s="178"/>
      <c r="E102" s="179"/>
      <c r="F102" s="179"/>
      <c r="G102" s="179"/>
      <c r="H102" s="180"/>
      <c r="I102" s="162"/>
      <c r="J102" s="72"/>
      <c r="K102" s="72"/>
      <c r="L102" s="72"/>
    </row>
    <row r="103" spans="1:12" x14ac:dyDescent="0.2">
      <c r="A103" s="1">
        <f>A97+1</f>
        <v>46</v>
      </c>
      <c r="B103" s="181"/>
      <c r="C103" s="182">
        <v>6171</v>
      </c>
      <c r="D103" s="183" t="s">
        <v>80</v>
      </c>
      <c r="E103" s="18">
        <v>0</v>
      </c>
      <c r="F103" s="19">
        <v>0</v>
      </c>
      <c r="G103" s="18">
        <v>0</v>
      </c>
      <c r="H103" s="49">
        <f t="shared" si="19"/>
        <v>0</v>
      </c>
      <c r="I103" s="162"/>
      <c r="J103" s="72"/>
      <c r="K103" s="72"/>
      <c r="L103" s="72"/>
    </row>
    <row r="104" spans="1:12" x14ac:dyDescent="0.2">
      <c r="A104" s="1">
        <f>A103+1</f>
        <v>47</v>
      </c>
      <c r="B104" s="147"/>
      <c r="C104" s="148">
        <v>6310</v>
      </c>
      <c r="D104" s="149" t="s">
        <v>81</v>
      </c>
      <c r="E104" s="48">
        <v>100</v>
      </c>
      <c r="F104" s="184">
        <v>100</v>
      </c>
      <c r="G104" s="185">
        <v>27</v>
      </c>
      <c r="H104" s="49">
        <f t="shared" si="19"/>
        <v>0.27</v>
      </c>
      <c r="J104" s="72"/>
      <c r="K104" s="72"/>
      <c r="L104" s="72"/>
    </row>
    <row r="105" spans="1:12" ht="13.5" thickBot="1" x14ac:dyDescent="0.25">
      <c r="A105" s="1">
        <f t="shared" ref="A105:A107" si="24">A104+1</f>
        <v>48</v>
      </c>
      <c r="B105" s="89"/>
      <c r="C105" s="90">
        <v>6409</v>
      </c>
      <c r="D105" s="91" t="s">
        <v>82</v>
      </c>
      <c r="E105" s="139">
        <v>340</v>
      </c>
      <c r="F105" s="186">
        <v>473</v>
      </c>
      <c r="G105" s="92">
        <v>0</v>
      </c>
      <c r="H105" s="187">
        <f t="shared" si="19"/>
        <v>0</v>
      </c>
      <c r="J105" s="72"/>
      <c r="K105" s="72"/>
      <c r="L105" s="72"/>
    </row>
    <row r="106" spans="1:12" ht="13.5" thickBot="1" x14ac:dyDescent="0.25">
      <c r="A106" s="1">
        <f t="shared" si="24"/>
        <v>49</v>
      </c>
      <c r="B106" s="143"/>
      <c r="C106" s="134"/>
      <c r="D106" s="126" t="s">
        <v>83</v>
      </c>
      <c r="E106" s="14">
        <f>SUM(E103:E105)</f>
        <v>440</v>
      </c>
      <c r="F106" s="188">
        <f>SUM(F103:F105)</f>
        <v>573</v>
      </c>
      <c r="G106" s="14">
        <f>SUM(G103:G105)</f>
        <v>27</v>
      </c>
      <c r="H106" s="189">
        <f t="shared" si="19"/>
        <v>4.712041884816754E-2</v>
      </c>
      <c r="J106" s="72"/>
      <c r="K106" s="72"/>
      <c r="L106" s="72"/>
    </row>
    <row r="107" spans="1:12" ht="13.5" thickBot="1" x14ac:dyDescent="0.25">
      <c r="A107" s="1">
        <f t="shared" si="24"/>
        <v>50</v>
      </c>
      <c r="B107" s="116"/>
      <c r="C107" s="117"/>
      <c r="D107" s="118" t="s">
        <v>84</v>
      </c>
      <c r="E107" s="119">
        <f>SUM(E83+E90+E106)</f>
        <v>1440</v>
      </c>
      <c r="F107" s="120">
        <f>SUM(F83+F90+F106)</f>
        <v>1573</v>
      </c>
      <c r="G107" s="119">
        <f>SUM(G83+G90+G106)</f>
        <v>37</v>
      </c>
      <c r="H107" s="189">
        <f t="shared" si="19"/>
        <v>2.3521932612841703E-2</v>
      </c>
      <c r="J107" s="72"/>
      <c r="K107" s="72"/>
      <c r="L107" s="72"/>
    </row>
    <row r="108" spans="1:12" x14ac:dyDescent="0.2">
      <c r="B108" s="128"/>
      <c r="C108" s="128"/>
      <c r="D108" s="128"/>
      <c r="E108" s="55"/>
      <c r="F108" s="56"/>
      <c r="G108" s="55"/>
      <c r="H108" s="55"/>
      <c r="J108" s="72"/>
      <c r="K108" s="72"/>
      <c r="L108" s="72"/>
    </row>
    <row r="109" spans="1:12" x14ac:dyDescent="0.2">
      <c r="B109" s="128"/>
      <c r="C109" s="128"/>
      <c r="D109" s="128"/>
      <c r="E109" s="55"/>
      <c r="F109" s="56"/>
      <c r="G109" s="55"/>
      <c r="H109" s="55"/>
      <c r="J109" s="72"/>
      <c r="K109" s="72"/>
      <c r="L109" s="72"/>
    </row>
    <row r="110" spans="1:12" x14ac:dyDescent="0.2">
      <c r="B110" s="128"/>
      <c r="C110" s="128"/>
      <c r="D110" s="128"/>
      <c r="E110" s="55"/>
      <c r="F110" s="56"/>
      <c r="G110" s="55"/>
      <c r="H110" s="55"/>
      <c r="J110" s="72"/>
      <c r="K110" s="72"/>
      <c r="L110" s="72"/>
    </row>
    <row r="111" spans="1:12" x14ac:dyDescent="0.2">
      <c r="B111" s="128"/>
      <c r="C111" s="128"/>
      <c r="D111" s="128"/>
      <c r="E111" s="55"/>
      <c r="F111" s="56"/>
      <c r="G111" s="55"/>
      <c r="H111" s="55"/>
      <c r="J111" s="72"/>
      <c r="K111" s="72"/>
      <c r="L111" s="72"/>
    </row>
    <row r="112" spans="1:12" x14ac:dyDescent="0.2">
      <c r="B112" s="128"/>
      <c r="C112" s="128"/>
      <c r="D112" s="128"/>
      <c r="E112" s="55"/>
      <c r="F112" s="56"/>
      <c r="G112" s="55"/>
      <c r="H112" s="55"/>
      <c r="J112" s="72"/>
      <c r="K112" s="72"/>
      <c r="L112" s="72"/>
    </row>
    <row r="113" spans="1:12" x14ac:dyDescent="0.2">
      <c r="B113" s="128"/>
      <c r="C113" s="128"/>
      <c r="D113" s="128"/>
      <c r="E113" s="55"/>
      <c r="F113" s="56"/>
      <c r="G113" s="55"/>
      <c r="H113" s="55"/>
      <c r="J113" s="72"/>
      <c r="K113" s="72"/>
      <c r="L113" s="72"/>
    </row>
    <row r="114" spans="1:12" x14ac:dyDescent="0.2">
      <c r="B114" s="128"/>
      <c r="C114" s="128"/>
      <c r="D114" s="128"/>
      <c r="E114" s="55"/>
      <c r="F114" s="56"/>
      <c r="G114" s="55"/>
      <c r="H114" s="55"/>
      <c r="J114" s="72"/>
      <c r="K114" s="72"/>
      <c r="L114" s="72"/>
    </row>
    <row r="115" spans="1:12" x14ac:dyDescent="0.2">
      <c r="B115" s="128"/>
      <c r="C115" s="128"/>
      <c r="D115" s="128"/>
      <c r="E115" s="55"/>
      <c r="F115" s="56"/>
      <c r="G115" s="55"/>
      <c r="H115" s="55"/>
      <c r="J115" s="72"/>
      <c r="K115" s="72"/>
      <c r="L115" s="72"/>
    </row>
    <row r="116" spans="1:12" x14ac:dyDescent="0.2">
      <c r="B116" s="128"/>
      <c r="C116" s="128"/>
      <c r="D116" s="128"/>
      <c r="E116" s="55"/>
      <c r="F116" s="56"/>
      <c r="G116" s="55"/>
      <c r="H116" s="55"/>
      <c r="J116" s="72"/>
      <c r="K116" s="72"/>
      <c r="L116" s="72"/>
    </row>
    <row r="117" spans="1:12" ht="14.25" x14ac:dyDescent="0.2">
      <c r="B117" s="57" t="s">
        <v>85</v>
      </c>
      <c r="C117" s="62"/>
      <c r="D117" s="62"/>
      <c r="E117" s="59"/>
      <c r="F117" s="59"/>
      <c r="G117" s="60"/>
      <c r="H117" s="60"/>
      <c r="J117" s="72"/>
      <c r="K117" s="72"/>
      <c r="L117" s="72"/>
    </row>
    <row r="118" spans="1:12" ht="13.5" thickBot="1" x14ac:dyDescent="0.25">
      <c r="B118" s="61"/>
      <c r="C118" s="62"/>
      <c r="D118" s="62"/>
      <c r="E118" s="59"/>
      <c r="F118" s="59"/>
      <c r="G118" s="60"/>
      <c r="H118" s="60"/>
      <c r="J118" s="72"/>
      <c r="K118" s="72"/>
      <c r="L118" s="72"/>
    </row>
    <row r="119" spans="1:12" ht="13.5" thickBot="1" x14ac:dyDescent="0.25">
      <c r="B119" s="190"/>
      <c r="C119" s="121"/>
      <c r="D119" s="191"/>
      <c r="E119" s="65"/>
      <c r="F119" s="65"/>
      <c r="G119" s="66"/>
      <c r="H119" s="67"/>
      <c r="J119" s="72"/>
      <c r="K119" s="72"/>
      <c r="L119" s="72"/>
    </row>
    <row r="120" spans="1:12" ht="13.5" thickBot="1" x14ac:dyDescent="0.25">
      <c r="B120" s="192"/>
      <c r="C120" s="156" t="s">
        <v>64</v>
      </c>
      <c r="D120" s="157"/>
      <c r="E120" s="69"/>
      <c r="F120" s="69"/>
      <c r="G120" s="70"/>
      <c r="H120" s="71"/>
      <c r="J120" s="72"/>
      <c r="K120" s="72"/>
      <c r="L120" s="72"/>
    </row>
    <row r="121" spans="1:12" x14ac:dyDescent="0.2">
      <c r="B121" s="192"/>
      <c r="C121" s="73" t="s">
        <v>77</v>
      </c>
      <c r="D121" s="75"/>
      <c r="E121" s="69"/>
      <c r="F121" s="69"/>
      <c r="G121" s="70"/>
      <c r="H121" s="71"/>
      <c r="J121" s="72"/>
      <c r="K121" s="72"/>
      <c r="L121" s="72"/>
    </row>
    <row r="122" spans="1:12" x14ac:dyDescent="0.2">
      <c r="B122" s="193"/>
      <c r="C122" s="70" t="s">
        <v>86</v>
      </c>
      <c r="D122" s="70"/>
      <c r="E122" s="69"/>
      <c r="F122" s="69"/>
      <c r="G122" s="70"/>
      <c r="H122" s="71"/>
      <c r="J122" s="72"/>
      <c r="K122" s="72"/>
      <c r="L122" s="72"/>
    </row>
    <row r="123" spans="1:12" s="194" customFormat="1" ht="13.5" thickBot="1" x14ac:dyDescent="0.25">
      <c r="B123" s="195"/>
      <c r="C123" s="99" t="s">
        <v>79</v>
      </c>
      <c r="D123" s="99"/>
      <c r="E123" s="98"/>
      <c r="F123" s="98"/>
      <c r="G123" s="99"/>
      <c r="H123" s="100"/>
      <c r="J123" s="196"/>
      <c r="K123" s="196"/>
      <c r="L123" s="196"/>
    </row>
    <row r="124" spans="1:12" s="3" customFormat="1" ht="18.75" thickBot="1" x14ac:dyDescent="0.3">
      <c r="B124" s="197" t="s">
        <v>32</v>
      </c>
      <c r="C124" s="198" t="s">
        <v>33</v>
      </c>
      <c r="D124" s="199" t="s">
        <v>0</v>
      </c>
      <c r="E124" s="200" t="s">
        <v>1</v>
      </c>
      <c r="F124" s="201" t="s">
        <v>2</v>
      </c>
      <c r="G124" s="202" t="s">
        <v>3</v>
      </c>
      <c r="H124" s="203" t="s">
        <v>4</v>
      </c>
    </row>
    <row r="125" spans="1:12" x14ac:dyDescent="0.2">
      <c r="A125" s="1">
        <f>A107+1</f>
        <v>51</v>
      </c>
      <c r="B125" s="204"/>
      <c r="C125" s="205">
        <v>6112</v>
      </c>
      <c r="D125" s="107" t="s">
        <v>87</v>
      </c>
      <c r="E125" s="206">
        <v>62</v>
      </c>
      <c r="F125" s="206">
        <v>172</v>
      </c>
      <c r="G125" s="207">
        <v>44</v>
      </c>
      <c r="H125" s="24">
        <f t="shared" ref="H125:H127" si="25">IF(F125=0,0,G125/F125)</f>
        <v>0.2558139534883721</v>
      </c>
      <c r="J125" s="72"/>
      <c r="K125" s="72"/>
      <c r="L125" s="72"/>
    </row>
    <row r="126" spans="1:12" ht="13.5" thickBot="1" x14ac:dyDescent="0.25">
      <c r="A126" s="1">
        <f t="shared" ref="A126" si="26">A125+1</f>
        <v>52</v>
      </c>
      <c r="B126" s="208"/>
      <c r="C126" s="111">
        <v>6171</v>
      </c>
      <c r="D126" s="127" t="s">
        <v>88</v>
      </c>
      <c r="E126" s="40">
        <v>729</v>
      </c>
      <c r="F126" s="40">
        <v>1655</v>
      </c>
      <c r="G126" s="209">
        <v>572</v>
      </c>
      <c r="H126" s="24">
        <f t="shared" si="25"/>
        <v>0.345619335347432</v>
      </c>
      <c r="J126" s="72"/>
      <c r="K126" s="72"/>
      <c r="L126" s="72"/>
    </row>
    <row r="127" spans="1:12" ht="13.5" thickBot="1" x14ac:dyDescent="0.25">
      <c r="A127" s="1">
        <f>A126+1</f>
        <v>53</v>
      </c>
      <c r="B127" s="155"/>
      <c r="C127" s="104"/>
      <c r="D127" s="126" t="s">
        <v>52</v>
      </c>
      <c r="E127" s="14">
        <f>SUM(E125:E126)</f>
        <v>791</v>
      </c>
      <c r="F127" s="14">
        <f>SUM(F125:F126)</f>
        <v>1827</v>
      </c>
      <c r="G127" s="14">
        <f>SUM(G125:G126)</f>
        <v>616</v>
      </c>
      <c r="H127" s="15">
        <f t="shared" si="25"/>
        <v>0.33716475095785442</v>
      </c>
      <c r="J127" s="72"/>
      <c r="K127" s="72"/>
      <c r="L127" s="72"/>
    </row>
    <row r="128" spans="1:12" x14ac:dyDescent="0.2">
      <c r="B128" s="190"/>
      <c r="C128" s="121"/>
      <c r="D128" s="191"/>
      <c r="E128" s="65"/>
      <c r="F128" s="65"/>
      <c r="G128" s="66"/>
      <c r="H128" s="67"/>
      <c r="J128" s="72"/>
      <c r="K128" s="72"/>
      <c r="L128" s="72"/>
    </row>
    <row r="129" spans="1:12" x14ac:dyDescent="0.2">
      <c r="B129" s="210"/>
      <c r="C129" s="211" t="s">
        <v>89</v>
      </c>
      <c r="D129" s="212"/>
      <c r="E129" s="69"/>
      <c r="F129" s="69"/>
      <c r="G129" s="70"/>
      <c r="H129" s="71"/>
      <c r="J129" s="72"/>
      <c r="K129" s="72"/>
      <c r="L129" s="72"/>
    </row>
    <row r="130" spans="1:12" x14ac:dyDescent="0.2">
      <c r="B130" s="192"/>
      <c r="C130" s="70" t="s">
        <v>86</v>
      </c>
      <c r="D130" s="75"/>
      <c r="E130" s="69"/>
      <c r="F130" s="69"/>
      <c r="G130" s="70"/>
      <c r="H130" s="71"/>
      <c r="J130" s="72"/>
      <c r="K130" s="72"/>
      <c r="L130" s="72"/>
    </row>
    <row r="131" spans="1:12" ht="13.5" thickBot="1" x14ac:dyDescent="0.25">
      <c r="B131" s="195"/>
      <c r="C131" s="99" t="s">
        <v>90</v>
      </c>
      <c r="D131" s="99"/>
      <c r="E131" s="98"/>
      <c r="F131" s="98"/>
      <c r="G131" s="99"/>
      <c r="H131" s="100"/>
      <c r="J131" s="72"/>
      <c r="K131" s="72"/>
      <c r="L131" s="72"/>
    </row>
    <row r="132" spans="1:12" ht="13.5" thickBot="1" x14ac:dyDescent="0.25">
      <c r="B132" s="4" t="s">
        <v>32</v>
      </c>
      <c r="C132" s="5" t="s">
        <v>33</v>
      </c>
      <c r="D132" s="6" t="s">
        <v>0</v>
      </c>
      <c r="E132" s="7" t="s">
        <v>1</v>
      </c>
      <c r="F132" s="8" t="s">
        <v>2</v>
      </c>
      <c r="G132" s="79" t="s">
        <v>3</v>
      </c>
      <c r="H132" s="10" t="s">
        <v>4</v>
      </c>
      <c r="J132" s="72"/>
      <c r="K132" s="72"/>
      <c r="L132" s="72"/>
    </row>
    <row r="133" spans="1:12" x14ac:dyDescent="0.2">
      <c r="A133" s="1">
        <f>A127+1</f>
        <v>54</v>
      </c>
      <c r="B133" s="204"/>
      <c r="C133" s="205">
        <v>6112</v>
      </c>
      <c r="D133" s="107" t="s">
        <v>87</v>
      </c>
      <c r="E133" s="206">
        <v>120</v>
      </c>
      <c r="F133" s="206">
        <v>238</v>
      </c>
      <c r="G133" s="207">
        <v>48</v>
      </c>
      <c r="H133" s="24">
        <f t="shared" ref="H133:H135" si="27">IF(F133=0,0,G133/F133)</f>
        <v>0.20168067226890757</v>
      </c>
      <c r="J133" s="72"/>
      <c r="K133" s="72"/>
      <c r="L133" s="72"/>
    </row>
    <row r="134" spans="1:12" ht="13.5" thickBot="1" x14ac:dyDescent="0.25">
      <c r="A134" s="1">
        <f>A133+1</f>
        <v>55</v>
      </c>
      <c r="B134" s="208"/>
      <c r="C134" s="111">
        <v>6171</v>
      </c>
      <c r="D134" s="127" t="s">
        <v>88</v>
      </c>
      <c r="E134" s="40">
        <v>1169</v>
      </c>
      <c r="F134" s="40">
        <v>1699</v>
      </c>
      <c r="G134" s="209">
        <v>833</v>
      </c>
      <c r="H134" s="24">
        <f t="shared" si="27"/>
        <v>0.49028840494408477</v>
      </c>
      <c r="J134" s="72"/>
      <c r="K134" s="72"/>
      <c r="L134" s="72"/>
    </row>
    <row r="135" spans="1:12" ht="13.5" thickBot="1" x14ac:dyDescent="0.25">
      <c r="A135" s="1">
        <f>A134+1</f>
        <v>56</v>
      </c>
      <c r="B135" s="155"/>
      <c r="C135" s="104"/>
      <c r="D135" s="126" t="s">
        <v>52</v>
      </c>
      <c r="E135" s="14">
        <f>SUM(E133:E134)</f>
        <v>1289</v>
      </c>
      <c r="F135" s="14">
        <f>SUM(F133:F134)</f>
        <v>1937</v>
      </c>
      <c r="G135" s="14">
        <f>SUM(G133:G134)</f>
        <v>881</v>
      </c>
      <c r="H135" s="15">
        <f t="shared" si="27"/>
        <v>0.45482705214248836</v>
      </c>
      <c r="J135" s="72"/>
      <c r="K135" s="72"/>
      <c r="L135" s="72"/>
    </row>
    <row r="136" spans="1:12" x14ac:dyDescent="0.2">
      <c r="B136" s="128"/>
      <c r="C136" s="128"/>
      <c r="D136" s="128"/>
      <c r="E136" s="55"/>
      <c r="F136" s="55"/>
      <c r="G136" s="55"/>
      <c r="H136" s="129"/>
      <c r="J136" s="72"/>
      <c r="K136" s="72"/>
      <c r="L136" s="72"/>
    </row>
    <row r="137" spans="1:12" x14ac:dyDescent="0.2">
      <c r="B137" s="60"/>
      <c r="C137" s="60"/>
      <c r="D137" s="60"/>
      <c r="E137" s="213"/>
      <c r="F137" s="59"/>
      <c r="G137" s="60"/>
      <c r="H137" s="60"/>
      <c r="J137" s="72"/>
      <c r="K137" s="72"/>
      <c r="L137" s="72"/>
    </row>
    <row r="138" spans="1:12" ht="15" x14ac:dyDescent="0.25">
      <c r="B138" s="214" t="s">
        <v>91</v>
      </c>
      <c r="C138" s="215"/>
      <c r="D138" s="215"/>
      <c r="E138" s="216"/>
      <c r="F138" s="59"/>
      <c r="G138" s="60"/>
      <c r="H138" s="60"/>
      <c r="J138" s="72"/>
      <c r="K138" s="72"/>
      <c r="L138" s="72"/>
    </row>
    <row r="139" spans="1:12" ht="15" x14ac:dyDescent="0.25">
      <c r="B139" s="57" t="s">
        <v>92</v>
      </c>
      <c r="C139" s="58"/>
      <c r="D139" s="58"/>
      <c r="E139" s="59"/>
      <c r="F139" s="59"/>
      <c r="G139" s="60"/>
      <c r="H139" s="60"/>
      <c r="J139" s="72"/>
      <c r="K139" s="72"/>
      <c r="L139" s="72"/>
    </row>
    <row r="140" spans="1:12" ht="13.5" thickBot="1" x14ac:dyDescent="0.25">
      <c r="B140" s="217"/>
      <c r="C140" s="60"/>
      <c r="D140" s="60"/>
      <c r="E140" s="59"/>
      <c r="F140" s="59"/>
      <c r="G140" s="60"/>
      <c r="H140" s="60"/>
      <c r="J140" s="72"/>
      <c r="K140" s="72"/>
      <c r="L140" s="72"/>
    </row>
    <row r="141" spans="1:12" ht="13.5" thickBot="1" x14ac:dyDescent="0.25">
      <c r="B141" s="63"/>
      <c r="C141" s="64"/>
      <c r="D141" s="64"/>
      <c r="E141" s="65"/>
      <c r="F141" s="65"/>
      <c r="G141" s="66"/>
      <c r="H141" s="67"/>
      <c r="J141" s="72"/>
      <c r="K141" s="72"/>
      <c r="L141" s="72"/>
    </row>
    <row r="142" spans="1:12" ht="13.5" thickBot="1" x14ac:dyDescent="0.25">
      <c r="B142" s="68"/>
      <c r="C142" s="13" t="s">
        <v>93</v>
      </c>
      <c r="D142" s="13"/>
      <c r="E142" s="69"/>
      <c r="F142" s="69"/>
      <c r="G142" s="70"/>
      <c r="H142" s="71"/>
      <c r="J142" s="72"/>
      <c r="K142" s="72"/>
      <c r="L142" s="72"/>
    </row>
    <row r="143" spans="1:12" x14ac:dyDescent="0.2">
      <c r="B143" s="68"/>
      <c r="C143" s="75" t="s">
        <v>30</v>
      </c>
      <c r="D143" s="75"/>
      <c r="E143" s="69" t="s">
        <v>31</v>
      </c>
      <c r="F143" s="69"/>
      <c r="G143" s="70"/>
      <c r="H143" s="71"/>
      <c r="J143" s="72"/>
      <c r="K143" s="72"/>
      <c r="L143" s="72"/>
    </row>
    <row r="144" spans="1:12" ht="13.5" thickBot="1" x14ac:dyDescent="0.25">
      <c r="B144" s="96"/>
      <c r="C144" s="97"/>
      <c r="D144" s="97"/>
      <c r="E144" s="98"/>
      <c r="F144" s="98"/>
      <c r="G144" s="99"/>
      <c r="H144" s="100"/>
      <c r="J144" s="72"/>
      <c r="K144" s="72"/>
      <c r="L144" s="72"/>
    </row>
    <row r="145" spans="1:12" s="3" customFormat="1" ht="18.75" thickBot="1" x14ac:dyDescent="0.3">
      <c r="B145" s="4" t="s">
        <v>32</v>
      </c>
      <c r="C145" s="101" t="s">
        <v>33</v>
      </c>
      <c r="D145" s="101" t="s">
        <v>0</v>
      </c>
      <c r="E145" s="7" t="s">
        <v>1</v>
      </c>
      <c r="F145" s="8" t="s">
        <v>2</v>
      </c>
      <c r="G145" s="79" t="s">
        <v>3</v>
      </c>
      <c r="H145" s="10" t="s">
        <v>4</v>
      </c>
    </row>
    <row r="146" spans="1:12" ht="13.5" thickBot="1" x14ac:dyDescent="0.25">
      <c r="A146" s="1">
        <f>A135+1</f>
        <v>57</v>
      </c>
      <c r="B146" s="124">
        <v>1361</v>
      </c>
      <c r="C146" s="125"/>
      <c r="D146" s="134" t="s">
        <v>94</v>
      </c>
      <c r="E146" s="132">
        <v>500</v>
      </c>
      <c r="F146" s="132">
        <v>500</v>
      </c>
      <c r="G146" s="133">
        <v>364</v>
      </c>
      <c r="H146" s="189">
        <f t="shared" ref="H146:H147" si="28">IF(F146=0,0,G146/F146)</f>
        <v>0.72799999999999998</v>
      </c>
      <c r="J146" s="72"/>
      <c r="K146" s="72"/>
      <c r="L146" s="72"/>
    </row>
    <row r="147" spans="1:12" ht="13.5" thickBot="1" x14ac:dyDescent="0.25">
      <c r="A147" s="1">
        <f t="shared" ref="A147" si="29">A146+1</f>
        <v>58</v>
      </c>
      <c r="B147" s="143"/>
      <c r="C147" s="134"/>
      <c r="D147" s="104" t="s">
        <v>52</v>
      </c>
      <c r="E147" s="14">
        <f>SUM(E146:E146)</f>
        <v>500</v>
      </c>
      <c r="F147" s="14">
        <f>SUM(F146:F146)</f>
        <v>500</v>
      </c>
      <c r="G147" s="14">
        <f>SUM(G146:G146)</f>
        <v>364</v>
      </c>
      <c r="H147" s="15">
        <f t="shared" si="28"/>
        <v>0.72799999999999998</v>
      </c>
      <c r="J147" s="72"/>
      <c r="K147" s="72"/>
      <c r="L147" s="72"/>
    </row>
    <row r="148" spans="1:12" x14ac:dyDescent="0.2">
      <c r="B148" s="63"/>
      <c r="C148" s="64"/>
      <c r="D148" s="64"/>
      <c r="E148" s="65"/>
      <c r="F148" s="65"/>
      <c r="G148" s="66"/>
      <c r="H148" s="67"/>
      <c r="J148" s="72"/>
      <c r="K148" s="72"/>
      <c r="L148" s="72"/>
    </row>
    <row r="149" spans="1:12" x14ac:dyDescent="0.2">
      <c r="B149" s="68"/>
      <c r="C149" s="75" t="s">
        <v>40</v>
      </c>
      <c r="D149" s="75"/>
      <c r="E149" s="69" t="s">
        <v>41</v>
      </c>
      <c r="F149" s="69"/>
      <c r="G149" s="70"/>
      <c r="H149" s="71"/>
      <c r="J149" s="72"/>
      <c r="K149" s="72"/>
      <c r="L149" s="72"/>
    </row>
    <row r="150" spans="1:12" ht="13.5" thickBot="1" x14ac:dyDescent="0.25">
      <c r="B150" s="96"/>
      <c r="C150" s="97"/>
      <c r="D150" s="97"/>
      <c r="E150" s="98"/>
      <c r="F150" s="98"/>
      <c r="G150" s="99"/>
      <c r="H150" s="100"/>
      <c r="J150" s="72"/>
      <c r="K150" s="72"/>
      <c r="L150" s="72"/>
    </row>
    <row r="151" spans="1:12" s="3" customFormat="1" ht="18.75" thickBot="1" x14ac:dyDescent="0.3">
      <c r="B151" s="4" t="s">
        <v>32</v>
      </c>
      <c r="C151" s="101" t="s">
        <v>33</v>
      </c>
      <c r="D151" s="101" t="s">
        <v>0</v>
      </c>
      <c r="E151" s="7" t="s">
        <v>1</v>
      </c>
      <c r="F151" s="8" t="s">
        <v>2</v>
      </c>
      <c r="G151" s="79" t="s">
        <v>3</v>
      </c>
      <c r="H151" s="10" t="s">
        <v>4</v>
      </c>
    </row>
    <row r="152" spans="1:12" x14ac:dyDescent="0.2">
      <c r="A152" s="1">
        <f>A147+1</f>
        <v>59</v>
      </c>
      <c r="B152" s="218">
        <v>2212</v>
      </c>
      <c r="C152" s="219">
        <v>2169</v>
      </c>
      <c r="D152" s="220" t="s">
        <v>95</v>
      </c>
      <c r="E152" s="161">
        <v>30</v>
      </c>
      <c r="F152" s="221">
        <v>30</v>
      </c>
      <c r="G152" s="222">
        <v>47</v>
      </c>
      <c r="H152" s="20">
        <f t="shared" ref="H152:H156" si="30">IF(F152=0,0,G152/F152)</f>
        <v>1.5666666666666667</v>
      </c>
      <c r="J152" s="72"/>
      <c r="K152" s="72"/>
      <c r="L152" s="72"/>
    </row>
    <row r="153" spans="1:12" x14ac:dyDescent="0.2">
      <c r="A153" s="1">
        <f t="shared" ref="A153:A156" si="31">A152+1</f>
        <v>60</v>
      </c>
      <c r="B153" s="105">
        <v>2324</v>
      </c>
      <c r="C153" s="106">
        <v>2169</v>
      </c>
      <c r="D153" s="223" t="s">
        <v>96</v>
      </c>
      <c r="E153" s="23">
        <v>0</v>
      </c>
      <c r="F153" s="108">
        <v>0</v>
      </c>
      <c r="G153" s="123">
        <v>-2</v>
      </c>
      <c r="H153" s="24">
        <f t="shared" si="30"/>
        <v>0</v>
      </c>
      <c r="J153" s="72"/>
      <c r="K153" s="72"/>
      <c r="L153" s="72"/>
    </row>
    <row r="154" spans="1:12" x14ac:dyDescent="0.2">
      <c r="A154" s="1">
        <f>A153+1</f>
        <v>61</v>
      </c>
      <c r="B154" s="105">
        <v>2111</v>
      </c>
      <c r="C154" s="106">
        <v>3635</v>
      </c>
      <c r="D154" s="224" t="s">
        <v>97</v>
      </c>
      <c r="E154" s="23">
        <v>0</v>
      </c>
      <c r="F154" s="108">
        <v>0</v>
      </c>
      <c r="G154" s="123">
        <v>0</v>
      </c>
      <c r="H154" s="24">
        <f t="shared" si="30"/>
        <v>0</v>
      </c>
      <c r="J154" s="72"/>
      <c r="K154" s="72"/>
      <c r="L154" s="72"/>
    </row>
    <row r="155" spans="1:12" ht="13.5" thickBot="1" x14ac:dyDescent="0.25">
      <c r="A155" s="1">
        <f t="shared" si="31"/>
        <v>62</v>
      </c>
      <c r="B155" s="110">
        <v>2324</v>
      </c>
      <c r="C155" s="111">
        <v>3635</v>
      </c>
      <c r="D155" s="225" t="s">
        <v>96</v>
      </c>
      <c r="E155" s="113">
        <v>0</v>
      </c>
      <c r="F155" s="114">
        <v>0</v>
      </c>
      <c r="G155" s="140">
        <v>2</v>
      </c>
      <c r="H155" s="24">
        <f t="shared" si="30"/>
        <v>0</v>
      </c>
      <c r="J155" s="72"/>
      <c r="K155" s="72"/>
      <c r="L155" s="72"/>
    </row>
    <row r="156" spans="1:12" ht="13.5" thickBot="1" x14ac:dyDescent="0.25">
      <c r="A156" s="1">
        <f t="shared" si="31"/>
        <v>63</v>
      </c>
      <c r="B156" s="143"/>
      <c r="C156" s="134"/>
      <c r="D156" s="226" t="s">
        <v>52</v>
      </c>
      <c r="E156" s="14">
        <f>SUM(E152:E155)</f>
        <v>30</v>
      </c>
      <c r="F156" s="188">
        <f>SUM(F152:F155)</f>
        <v>30</v>
      </c>
      <c r="G156" s="14">
        <f>SUM(G152:G155)</f>
        <v>47</v>
      </c>
      <c r="H156" s="43">
        <f t="shared" si="30"/>
        <v>1.5666666666666667</v>
      </c>
      <c r="J156" s="72"/>
      <c r="K156" s="72"/>
      <c r="L156" s="72"/>
    </row>
    <row r="157" spans="1:12" x14ac:dyDescent="0.2">
      <c r="B157" s="127"/>
      <c r="C157" s="127"/>
      <c r="D157" s="227"/>
      <c r="E157" s="55"/>
      <c r="F157" s="55"/>
      <c r="G157" s="55"/>
      <c r="H157" s="129"/>
      <c r="J157" s="72"/>
      <c r="K157" s="72"/>
      <c r="L157" s="72"/>
    </row>
    <row r="158" spans="1:12" ht="15" thickBot="1" x14ac:dyDescent="0.25">
      <c r="B158" s="228" t="s">
        <v>98</v>
      </c>
      <c r="C158" s="229"/>
      <c r="D158" s="229"/>
      <c r="E158" s="229"/>
      <c r="F158" s="230"/>
      <c r="G158" s="127"/>
      <c r="H158" s="127"/>
      <c r="J158" s="72"/>
      <c r="K158" s="72"/>
      <c r="L158" s="72"/>
    </row>
    <row r="159" spans="1:12" ht="13.5" thickBot="1" x14ac:dyDescent="0.25">
      <c r="B159" s="63"/>
      <c r="C159" s="64"/>
      <c r="D159" s="64"/>
      <c r="E159" s="65"/>
      <c r="F159" s="65"/>
      <c r="G159" s="66"/>
      <c r="H159" s="67"/>
      <c r="J159" s="72"/>
      <c r="K159" s="72"/>
      <c r="L159" s="72"/>
    </row>
    <row r="160" spans="1:12" ht="13.5" thickBot="1" x14ac:dyDescent="0.25">
      <c r="B160" s="68"/>
      <c r="C160" s="13" t="s">
        <v>93</v>
      </c>
      <c r="D160" s="13"/>
      <c r="E160" s="69"/>
      <c r="F160" s="69"/>
      <c r="G160" s="70"/>
      <c r="H160" s="71"/>
      <c r="J160" s="72"/>
      <c r="K160" s="72"/>
      <c r="L160" s="72"/>
    </row>
    <row r="161" spans="1:12" x14ac:dyDescent="0.2">
      <c r="B161" s="68"/>
      <c r="C161" s="75" t="s">
        <v>30</v>
      </c>
      <c r="D161" s="75"/>
      <c r="E161" s="69" t="s">
        <v>31</v>
      </c>
      <c r="F161" s="69"/>
      <c r="G161" s="70"/>
      <c r="H161" s="71"/>
      <c r="J161" s="72"/>
      <c r="K161" s="72"/>
      <c r="L161" s="72"/>
    </row>
    <row r="162" spans="1:12" ht="13.5" thickBot="1" x14ac:dyDescent="0.25">
      <c r="B162" s="96"/>
      <c r="C162" s="97"/>
      <c r="D162" s="97"/>
      <c r="E162" s="98"/>
      <c r="F162" s="98"/>
      <c r="G162" s="99"/>
      <c r="H162" s="100"/>
      <c r="J162" s="72"/>
      <c r="K162" s="72"/>
      <c r="L162" s="72"/>
    </row>
    <row r="163" spans="1:12" s="3" customFormat="1" ht="18.75" thickBot="1" x14ac:dyDescent="0.3">
      <c r="B163" s="4" t="s">
        <v>32</v>
      </c>
      <c r="C163" s="101" t="s">
        <v>33</v>
      </c>
      <c r="D163" s="101" t="s">
        <v>0</v>
      </c>
      <c r="E163" s="7" t="s">
        <v>1</v>
      </c>
      <c r="F163" s="8" t="s">
        <v>2</v>
      </c>
      <c r="G163" s="79" t="s">
        <v>3</v>
      </c>
      <c r="H163" s="10" t="s">
        <v>4</v>
      </c>
    </row>
    <row r="164" spans="1:12" ht="13.5" thickBot="1" x14ac:dyDescent="0.25">
      <c r="A164" s="1">
        <f>A156+1</f>
        <v>64</v>
      </c>
      <c r="B164" s="105">
        <v>1361</v>
      </c>
      <c r="C164" s="106"/>
      <c r="D164" s="231" t="s">
        <v>99</v>
      </c>
      <c r="E164" s="123">
        <v>100</v>
      </c>
      <c r="F164" s="123">
        <v>100</v>
      </c>
      <c r="G164" s="150">
        <v>83</v>
      </c>
      <c r="H164" s="24">
        <f t="shared" ref="H164:H165" si="32">IF(F164=0,0,G164/F164)</f>
        <v>0.83</v>
      </c>
      <c r="J164" s="72"/>
      <c r="K164" s="72"/>
      <c r="L164" s="72"/>
    </row>
    <row r="165" spans="1:12" ht="13.5" thickBot="1" x14ac:dyDescent="0.25">
      <c r="A165" s="1">
        <f t="shared" ref="A165" si="33">A164+1</f>
        <v>65</v>
      </c>
      <c r="B165" s="143"/>
      <c r="C165" s="134"/>
      <c r="D165" s="104" t="s">
        <v>100</v>
      </c>
      <c r="E165" s="14">
        <f t="shared" ref="E165:G165" si="34">SUM(E164:E164)</f>
        <v>100</v>
      </c>
      <c r="F165" s="14">
        <f t="shared" si="34"/>
        <v>100</v>
      </c>
      <c r="G165" s="14">
        <f t="shared" si="34"/>
        <v>83</v>
      </c>
      <c r="H165" s="15">
        <f t="shared" si="32"/>
        <v>0.83</v>
      </c>
      <c r="J165" s="72"/>
      <c r="K165" s="72"/>
      <c r="L165" s="72"/>
    </row>
    <row r="166" spans="1:12" x14ac:dyDescent="0.2">
      <c r="B166" s="127"/>
      <c r="C166" s="127"/>
      <c r="D166" s="128"/>
      <c r="E166" s="55"/>
      <c r="F166" s="55"/>
      <c r="G166" s="55"/>
      <c r="H166" s="129"/>
      <c r="J166" s="72"/>
      <c r="K166" s="72"/>
      <c r="L166" s="72"/>
    </row>
    <row r="167" spans="1:12" x14ac:dyDescent="0.2">
      <c r="B167" s="127"/>
      <c r="C167" s="127"/>
      <c r="D167" s="128"/>
      <c r="E167" s="55"/>
      <c r="F167" s="55"/>
      <c r="G167" s="55"/>
      <c r="H167" s="129"/>
      <c r="J167" s="72"/>
      <c r="K167" s="72"/>
      <c r="L167" s="72"/>
    </row>
    <row r="168" spans="1:12" x14ac:dyDescent="0.2">
      <c r="B168" s="127"/>
      <c r="C168" s="127"/>
      <c r="D168" s="128"/>
      <c r="E168" s="55"/>
      <c r="F168" s="55"/>
      <c r="G168" s="55"/>
      <c r="H168" s="129"/>
      <c r="J168" s="72"/>
      <c r="K168" s="72"/>
      <c r="L168" s="72"/>
    </row>
    <row r="169" spans="1:12" x14ac:dyDescent="0.2">
      <c r="B169" s="127"/>
      <c r="C169" s="127"/>
      <c r="D169" s="128"/>
      <c r="E169" s="55"/>
      <c r="F169" s="55"/>
      <c r="G169" s="55"/>
      <c r="H169" s="129"/>
      <c r="J169" s="72"/>
      <c r="K169" s="72"/>
      <c r="L169" s="72"/>
    </row>
    <row r="170" spans="1:12" x14ac:dyDescent="0.2">
      <c r="B170" s="127"/>
      <c r="C170" s="127"/>
      <c r="D170" s="128"/>
      <c r="E170" s="55"/>
      <c r="F170" s="55"/>
      <c r="G170" s="55"/>
      <c r="H170" s="129"/>
      <c r="J170" s="72"/>
      <c r="K170" s="72"/>
      <c r="L170" s="72"/>
    </row>
    <row r="171" spans="1:12" x14ac:dyDescent="0.2">
      <c r="B171" s="127"/>
      <c r="C171" s="127"/>
      <c r="D171" s="128"/>
      <c r="E171" s="55"/>
      <c r="F171" s="55"/>
      <c r="G171" s="55"/>
      <c r="H171" s="129"/>
      <c r="J171" s="72"/>
      <c r="K171" s="72"/>
      <c r="L171" s="72"/>
    </row>
    <row r="172" spans="1:12" ht="13.5" thickBot="1" x14ac:dyDescent="0.25">
      <c r="B172" s="127"/>
      <c r="C172" s="127"/>
      <c r="D172" s="128"/>
      <c r="E172" s="55"/>
      <c r="F172" s="55"/>
      <c r="G172" s="55"/>
      <c r="H172" s="129"/>
      <c r="J172" s="72"/>
      <c r="K172" s="72"/>
      <c r="L172" s="72"/>
    </row>
    <row r="173" spans="1:12" x14ac:dyDescent="0.2">
      <c r="B173" s="232"/>
      <c r="C173" s="66"/>
      <c r="D173" s="66"/>
      <c r="E173" s="65"/>
      <c r="F173" s="65"/>
      <c r="G173" s="66"/>
      <c r="H173" s="67"/>
      <c r="J173" s="72"/>
      <c r="K173" s="72"/>
      <c r="L173" s="72"/>
    </row>
    <row r="174" spans="1:12" x14ac:dyDescent="0.2">
      <c r="B174" s="68"/>
      <c r="C174" s="75" t="s">
        <v>40</v>
      </c>
      <c r="D174" s="75"/>
      <c r="E174" s="69" t="s">
        <v>41</v>
      </c>
      <c r="F174" s="69"/>
      <c r="G174" s="70"/>
      <c r="H174" s="71"/>
      <c r="J174" s="72"/>
      <c r="K174" s="72"/>
      <c r="L174" s="72"/>
    </row>
    <row r="175" spans="1:12" ht="13.5" thickBot="1" x14ac:dyDescent="0.25">
      <c r="B175" s="96"/>
      <c r="C175" s="97"/>
      <c r="D175" s="97"/>
      <c r="E175" s="98"/>
      <c r="F175" s="98"/>
      <c r="G175" s="99"/>
      <c r="H175" s="100"/>
      <c r="J175" s="72"/>
      <c r="K175" s="72"/>
      <c r="L175" s="72"/>
    </row>
    <row r="176" spans="1:12" s="3" customFormat="1" ht="18.75" thickBot="1" x14ac:dyDescent="0.3">
      <c r="B176" s="233" t="s">
        <v>32</v>
      </c>
      <c r="C176" s="234" t="s">
        <v>33</v>
      </c>
      <c r="D176" s="235" t="s">
        <v>0</v>
      </c>
      <c r="E176" s="236" t="s">
        <v>1</v>
      </c>
      <c r="F176" s="237" t="s">
        <v>2</v>
      </c>
      <c r="G176" s="238" t="s">
        <v>3</v>
      </c>
      <c r="H176" s="239" t="s">
        <v>4</v>
      </c>
    </row>
    <row r="177" spans="1:12" s="3" customFormat="1" ht="12.75" customHeight="1" x14ac:dyDescent="0.25">
      <c r="A177" s="1">
        <f>A165+1</f>
        <v>66</v>
      </c>
      <c r="B177" s="204">
        <v>2212</v>
      </c>
      <c r="C177" s="205">
        <v>2212</v>
      </c>
      <c r="D177" s="240" t="s">
        <v>101</v>
      </c>
      <c r="E177" s="241">
        <v>0</v>
      </c>
      <c r="F177" s="242">
        <v>0</v>
      </c>
      <c r="G177" s="243">
        <v>0</v>
      </c>
      <c r="H177" s="244">
        <f t="shared" ref="H177:H181" si="35">IF(F177=0,0,G177/F177)</f>
        <v>0</v>
      </c>
    </row>
    <row r="178" spans="1:12" s="3" customFormat="1" ht="12.75" customHeight="1" x14ac:dyDescent="0.25">
      <c r="A178" s="1">
        <f>A177+1</f>
        <v>67</v>
      </c>
      <c r="B178" s="84">
        <v>2324</v>
      </c>
      <c r="C178" s="245">
        <v>2212</v>
      </c>
      <c r="D178" s="86" t="s">
        <v>102</v>
      </c>
      <c r="E178" s="206">
        <v>0</v>
      </c>
      <c r="F178" s="246">
        <v>0</v>
      </c>
      <c r="G178" s="122">
        <v>0</v>
      </c>
      <c r="H178" s="109">
        <f t="shared" si="35"/>
        <v>0</v>
      </c>
    </row>
    <row r="179" spans="1:12" x14ac:dyDescent="0.2">
      <c r="A179" s="1">
        <f>A178+1</f>
        <v>68</v>
      </c>
      <c r="B179" s="105">
        <v>2212</v>
      </c>
      <c r="C179" s="106">
        <v>2219</v>
      </c>
      <c r="D179" s="223" t="s">
        <v>103</v>
      </c>
      <c r="E179" s="123">
        <v>30</v>
      </c>
      <c r="F179" s="247">
        <v>30</v>
      </c>
      <c r="G179" s="123">
        <v>50</v>
      </c>
      <c r="H179" s="109">
        <f t="shared" si="35"/>
        <v>1.6666666666666667</v>
      </c>
      <c r="J179" s="72"/>
      <c r="K179" s="72"/>
      <c r="L179" s="72"/>
    </row>
    <row r="180" spans="1:12" ht="13.5" thickBot="1" x14ac:dyDescent="0.25">
      <c r="A180" s="1">
        <f t="shared" ref="A180:A181" si="36">A179+1</f>
        <v>69</v>
      </c>
      <c r="B180" s="110">
        <v>2324</v>
      </c>
      <c r="C180" s="111">
        <v>2219</v>
      </c>
      <c r="D180" s="225" t="s">
        <v>102</v>
      </c>
      <c r="E180" s="140">
        <v>0</v>
      </c>
      <c r="F180" s="248">
        <v>0</v>
      </c>
      <c r="G180" s="140">
        <v>0</v>
      </c>
      <c r="H180" s="249">
        <f t="shared" si="35"/>
        <v>0</v>
      </c>
      <c r="J180" s="72"/>
      <c r="K180" s="72"/>
      <c r="L180" s="72"/>
    </row>
    <row r="181" spans="1:12" ht="13.5" thickBot="1" x14ac:dyDescent="0.25">
      <c r="A181" s="1">
        <f t="shared" si="36"/>
        <v>70</v>
      </c>
      <c r="B181" s="250"/>
      <c r="C181" s="251"/>
      <c r="D181" s="252" t="s">
        <v>100</v>
      </c>
      <c r="E181" s="253">
        <f>SUM(E177:E180)</f>
        <v>30</v>
      </c>
      <c r="F181" s="253">
        <f>SUM(F177:F180)</f>
        <v>30</v>
      </c>
      <c r="G181" s="253">
        <f>SUM(G177:G180)</f>
        <v>50</v>
      </c>
      <c r="H181" s="254">
        <f t="shared" si="35"/>
        <v>1.6666666666666667</v>
      </c>
      <c r="J181" s="72"/>
      <c r="K181" s="72"/>
      <c r="L181" s="72"/>
    </row>
    <row r="182" spans="1:12" x14ac:dyDescent="0.2">
      <c r="B182" s="128"/>
      <c r="C182" s="128"/>
      <c r="D182" s="227"/>
      <c r="E182" s="255"/>
      <c r="F182" s="56"/>
      <c r="G182" s="256"/>
      <c r="H182" s="256"/>
      <c r="J182" s="72"/>
      <c r="K182" s="72"/>
      <c r="L182" s="72"/>
    </row>
    <row r="183" spans="1:12" ht="15" thickBot="1" x14ac:dyDescent="0.25">
      <c r="B183" s="57" t="s">
        <v>104</v>
      </c>
      <c r="C183" s="257"/>
      <c r="D183" s="258"/>
      <c r="E183" s="259"/>
      <c r="F183" s="56"/>
      <c r="G183" s="256"/>
      <c r="H183" s="256"/>
      <c r="J183" s="72"/>
      <c r="K183" s="72"/>
      <c r="L183" s="72"/>
    </row>
    <row r="184" spans="1:12" ht="13.5" thickBot="1" x14ac:dyDescent="0.25">
      <c r="B184" s="232"/>
      <c r="C184" s="66"/>
      <c r="D184" s="66"/>
      <c r="E184" s="65"/>
      <c r="F184" s="65"/>
      <c r="G184" s="66"/>
      <c r="H184" s="67"/>
      <c r="J184" s="72"/>
      <c r="K184" s="72"/>
      <c r="L184" s="72"/>
    </row>
    <row r="185" spans="1:12" ht="13.5" thickBot="1" x14ac:dyDescent="0.25">
      <c r="B185" s="193"/>
      <c r="C185" s="13" t="s">
        <v>93</v>
      </c>
      <c r="D185" s="13"/>
      <c r="E185" s="69"/>
      <c r="F185" s="69"/>
      <c r="G185" s="70"/>
      <c r="H185" s="71"/>
      <c r="J185" s="72"/>
      <c r="K185" s="72"/>
      <c r="L185" s="72"/>
    </row>
    <row r="186" spans="1:12" x14ac:dyDescent="0.2">
      <c r="B186" s="68"/>
      <c r="C186" s="75" t="s">
        <v>40</v>
      </c>
      <c r="D186" s="75"/>
      <c r="E186" s="69" t="s">
        <v>41</v>
      </c>
      <c r="F186" s="69"/>
      <c r="G186" s="70"/>
      <c r="H186" s="71"/>
      <c r="J186" s="72"/>
      <c r="K186" s="72"/>
      <c r="L186" s="72"/>
    </row>
    <row r="187" spans="1:12" ht="13.5" thickBot="1" x14ac:dyDescent="0.25">
      <c r="B187" s="96"/>
      <c r="C187" s="97"/>
      <c r="D187" s="97"/>
      <c r="E187" s="98"/>
      <c r="F187" s="98"/>
      <c r="G187" s="99"/>
      <c r="H187" s="100"/>
      <c r="J187" s="72"/>
      <c r="K187" s="72"/>
      <c r="L187" s="72"/>
    </row>
    <row r="188" spans="1:12" s="3" customFormat="1" ht="18.75" thickBot="1" x14ac:dyDescent="0.3">
      <c r="B188" s="233" t="s">
        <v>32</v>
      </c>
      <c r="C188" s="234" t="s">
        <v>33</v>
      </c>
      <c r="D188" s="234" t="s">
        <v>0</v>
      </c>
      <c r="E188" s="236" t="s">
        <v>1</v>
      </c>
      <c r="F188" s="260" t="s">
        <v>2</v>
      </c>
      <c r="G188" s="9" t="s">
        <v>3</v>
      </c>
      <c r="H188" s="239" t="s">
        <v>4</v>
      </c>
    </row>
    <row r="189" spans="1:12" s="3" customFormat="1" ht="14.25" customHeight="1" x14ac:dyDescent="0.25">
      <c r="A189" s="1">
        <f>A181+1</f>
        <v>71</v>
      </c>
      <c r="B189" s="204">
        <v>2119</v>
      </c>
      <c r="C189" s="205">
        <v>2219</v>
      </c>
      <c r="D189" s="261" t="s">
        <v>105</v>
      </c>
      <c r="E189" s="241">
        <v>0</v>
      </c>
      <c r="F189" s="243">
        <v>0</v>
      </c>
      <c r="G189" s="262">
        <v>0</v>
      </c>
      <c r="H189" s="20">
        <f t="shared" ref="H189:H220" si="37">IF(F189=0,0,G189/F189)</f>
        <v>0</v>
      </c>
    </row>
    <row r="190" spans="1:12" x14ac:dyDescent="0.2">
      <c r="A190" s="1">
        <f t="shared" ref="A190:A196" si="38">A189+1</f>
        <v>72</v>
      </c>
      <c r="B190" s="263">
        <v>2212</v>
      </c>
      <c r="C190" s="264">
        <v>2219</v>
      </c>
      <c r="D190" s="265" t="s">
        <v>106</v>
      </c>
      <c r="E190" s="266">
        <v>0</v>
      </c>
      <c r="F190" s="266">
        <v>10</v>
      </c>
      <c r="G190" s="92">
        <v>19</v>
      </c>
      <c r="H190" s="41">
        <f t="shared" si="37"/>
        <v>1.9</v>
      </c>
      <c r="J190" s="72"/>
      <c r="K190" s="72"/>
      <c r="L190" s="72"/>
    </row>
    <row r="191" spans="1:12" ht="13.5" thickBot="1" x14ac:dyDescent="0.25">
      <c r="A191" s="1">
        <f t="shared" si="38"/>
        <v>73</v>
      </c>
      <c r="B191" s="263">
        <v>2324</v>
      </c>
      <c r="C191" s="264">
        <v>2219</v>
      </c>
      <c r="D191" s="265" t="s">
        <v>107</v>
      </c>
      <c r="E191" s="266">
        <v>0</v>
      </c>
      <c r="F191" s="266">
        <v>0</v>
      </c>
      <c r="G191" s="92">
        <v>40</v>
      </c>
      <c r="H191" s="41">
        <f t="shared" si="37"/>
        <v>0</v>
      </c>
      <c r="J191" s="72"/>
      <c r="K191" s="72"/>
      <c r="L191" s="72"/>
    </row>
    <row r="192" spans="1:12" ht="13.5" thickBot="1" x14ac:dyDescent="0.25">
      <c r="A192" s="1">
        <f t="shared" si="38"/>
        <v>74</v>
      </c>
      <c r="B192" s="267"/>
      <c r="C192" s="268"/>
      <c r="D192" s="269" t="s">
        <v>108</v>
      </c>
      <c r="E192" s="270">
        <f>SUM(E189:E191)</f>
        <v>0</v>
      </c>
      <c r="F192" s="270">
        <f>SUM(F189:F191)</f>
        <v>10</v>
      </c>
      <c r="G192" s="270">
        <f>SUM(G189:G191)</f>
        <v>59</v>
      </c>
      <c r="H192" s="43">
        <f t="shared" si="37"/>
        <v>5.9</v>
      </c>
      <c r="J192" s="72"/>
      <c r="K192" s="72"/>
      <c r="L192" s="72"/>
    </row>
    <row r="193" spans="1:12" x14ac:dyDescent="0.2">
      <c r="A193" s="1">
        <f t="shared" si="38"/>
        <v>75</v>
      </c>
      <c r="B193" s="271">
        <v>2132</v>
      </c>
      <c r="C193" s="272">
        <v>3111</v>
      </c>
      <c r="D193" s="273" t="s">
        <v>109</v>
      </c>
      <c r="E193" s="274">
        <v>120</v>
      </c>
      <c r="F193" s="275">
        <v>120</v>
      </c>
      <c r="G193" s="138">
        <v>49</v>
      </c>
      <c r="H193" s="244">
        <f t="shared" si="37"/>
        <v>0.40833333333333333</v>
      </c>
      <c r="J193" s="72"/>
      <c r="K193" s="72"/>
      <c r="L193" s="72"/>
    </row>
    <row r="194" spans="1:12" x14ac:dyDescent="0.2">
      <c r="A194" s="1">
        <f t="shared" si="38"/>
        <v>76</v>
      </c>
      <c r="B194" s="276">
        <v>2212</v>
      </c>
      <c r="C194" s="277">
        <v>3111</v>
      </c>
      <c r="D194" s="278" t="s">
        <v>106</v>
      </c>
      <c r="E194" s="279">
        <v>0</v>
      </c>
      <c r="F194" s="280">
        <v>0</v>
      </c>
      <c r="G194" s="123">
        <v>0</v>
      </c>
      <c r="H194" s="109">
        <f t="shared" si="37"/>
        <v>0</v>
      </c>
      <c r="J194" s="72"/>
      <c r="K194" s="72"/>
      <c r="L194" s="72"/>
    </row>
    <row r="195" spans="1:12" x14ac:dyDescent="0.2">
      <c r="A195" s="1">
        <f t="shared" si="38"/>
        <v>77</v>
      </c>
      <c r="B195" s="276">
        <v>2322</v>
      </c>
      <c r="C195" s="277">
        <v>3111</v>
      </c>
      <c r="D195" s="278" t="s">
        <v>110</v>
      </c>
      <c r="E195" s="279">
        <v>0</v>
      </c>
      <c r="F195" s="280">
        <v>59</v>
      </c>
      <c r="G195" s="123">
        <v>60</v>
      </c>
      <c r="H195" s="109">
        <f t="shared" si="37"/>
        <v>1.0169491525423728</v>
      </c>
      <c r="J195" s="72"/>
      <c r="K195" s="72"/>
      <c r="L195" s="72"/>
    </row>
    <row r="196" spans="1:12" ht="13.5" thickBot="1" x14ac:dyDescent="0.25">
      <c r="A196" s="1">
        <f t="shared" si="38"/>
        <v>78</v>
      </c>
      <c r="B196" s="281">
        <v>2324</v>
      </c>
      <c r="C196" s="282">
        <v>3111</v>
      </c>
      <c r="D196" s="283" t="s">
        <v>111</v>
      </c>
      <c r="E196" s="284">
        <v>0</v>
      </c>
      <c r="F196" s="285">
        <v>0</v>
      </c>
      <c r="G196" s="286">
        <v>0</v>
      </c>
      <c r="H196" s="115">
        <f t="shared" si="37"/>
        <v>0</v>
      </c>
      <c r="J196" s="72"/>
      <c r="K196" s="72"/>
      <c r="L196" s="72"/>
    </row>
    <row r="197" spans="1:12" ht="13.5" thickBot="1" x14ac:dyDescent="0.25">
      <c r="A197" s="1">
        <f>A196+1</f>
        <v>79</v>
      </c>
      <c r="B197" s="287"/>
      <c r="C197" s="288"/>
      <c r="D197" s="289" t="s">
        <v>112</v>
      </c>
      <c r="E197" s="290">
        <f>SUM(E193:E196)</f>
        <v>120</v>
      </c>
      <c r="F197" s="290">
        <f>SUM(F193:F196)</f>
        <v>179</v>
      </c>
      <c r="G197" s="290">
        <f>SUM(G193:G196)</f>
        <v>109</v>
      </c>
      <c r="H197" s="43">
        <f t="shared" si="37"/>
        <v>0.60893854748603349</v>
      </c>
      <c r="J197" s="72"/>
      <c r="K197" s="72"/>
      <c r="L197" s="72"/>
    </row>
    <row r="198" spans="1:12" ht="13.5" thickBot="1" x14ac:dyDescent="0.25">
      <c r="B198" s="291">
        <v>2119</v>
      </c>
      <c r="C198" s="292">
        <v>3319</v>
      </c>
      <c r="D198" s="293" t="s">
        <v>113</v>
      </c>
      <c r="E198" s="294">
        <v>0</v>
      </c>
      <c r="F198" s="295">
        <v>0</v>
      </c>
      <c r="G198" s="295">
        <v>203</v>
      </c>
      <c r="H198" s="296">
        <f t="shared" si="37"/>
        <v>0</v>
      </c>
      <c r="J198" s="72"/>
      <c r="K198" s="72"/>
      <c r="L198" s="72"/>
    </row>
    <row r="199" spans="1:12" ht="13.5" thickBot="1" x14ac:dyDescent="0.25">
      <c r="B199" s="291"/>
      <c r="C199" s="297"/>
      <c r="D199" s="298" t="s">
        <v>114</v>
      </c>
      <c r="E199" s="299">
        <f>SUM(E198)</f>
        <v>0</v>
      </c>
      <c r="F199" s="299">
        <f>SUM(F198)</f>
        <v>0</v>
      </c>
      <c r="G199" s="299">
        <f>SUM(G198)</f>
        <v>203</v>
      </c>
      <c r="H199" s="43">
        <f t="shared" si="37"/>
        <v>0</v>
      </c>
      <c r="J199" s="72"/>
      <c r="K199" s="72"/>
      <c r="L199" s="72"/>
    </row>
    <row r="200" spans="1:12" x14ac:dyDescent="0.2">
      <c r="A200" s="1">
        <f>A197+1</f>
        <v>80</v>
      </c>
      <c r="B200" s="147">
        <v>2111</v>
      </c>
      <c r="C200" s="148">
        <v>3392</v>
      </c>
      <c r="D200" s="300" t="s">
        <v>115</v>
      </c>
      <c r="E200" s="274">
        <v>0</v>
      </c>
      <c r="F200" s="275">
        <v>40</v>
      </c>
      <c r="G200" s="274">
        <v>138</v>
      </c>
      <c r="H200" s="244">
        <f t="shared" si="37"/>
        <v>3.45</v>
      </c>
      <c r="J200" s="72"/>
      <c r="K200" s="72"/>
      <c r="L200" s="72"/>
    </row>
    <row r="201" spans="1:12" x14ac:dyDescent="0.2">
      <c r="A201" s="1">
        <f t="shared" ref="A201:A213" si="39">A200+1</f>
        <v>81</v>
      </c>
      <c r="B201" s="84">
        <v>2132</v>
      </c>
      <c r="C201" s="245">
        <v>3392</v>
      </c>
      <c r="D201" s="86" t="s">
        <v>116</v>
      </c>
      <c r="E201" s="279">
        <v>696</v>
      </c>
      <c r="F201" s="280">
        <v>696</v>
      </c>
      <c r="G201" s="279">
        <v>349</v>
      </c>
      <c r="H201" s="109">
        <f t="shared" si="37"/>
        <v>0.50143678160919536</v>
      </c>
      <c r="J201" s="72"/>
      <c r="K201" s="72"/>
      <c r="L201" s="72"/>
    </row>
    <row r="202" spans="1:12" x14ac:dyDescent="0.2">
      <c r="A202" s="1">
        <f t="shared" si="39"/>
        <v>82</v>
      </c>
      <c r="B202" s="301">
        <v>2133</v>
      </c>
      <c r="C202" s="302">
        <v>3392</v>
      </c>
      <c r="D202" s="303" t="s">
        <v>117</v>
      </c>
      <c r="E202" s="266">
        <v>0</v>
      </c>
      <c r="F202" s="304">
        <v>0</v>
      </c>
      <c r="G202" s="266">
        <v>0</v>
      </c>
      <c r="H202" s="115">
        <f t="shared" si="37"/>
        <v>0</v>
      </c>
      <c r="J202" s="72"/>
      <c r="K202" s="72"/>
      <c r="L202" s="72"/>
    </row>
    <row r="203" spans="1:12" ht="13.5" thickBot="1" x14ac:dyDescent="0.25">
      <c r="A203" s="1">
        <f t="shared" si="39"/>
        <v>83</v>
      </c>
      <c r="B203" s="305">
        <v>2310</v>
      </c>
      <c r="C203" s="306">
        <v>3392</v>
      </c>
      <c r="D203" s="307" t="s">
        <v>118</v>
      </c>
      <c r="E203" s="308">
        <v>0</v>
      </c>
      <c r="F203" s="309">
        <v>0</v>
      </c>
      <c r="G203" s="308">
        <v>0</v>
      </c>
      <c r="H203" s="249">
        <f t="shared" si="37"/>
        <v>0</v>
      </c>
      <c r="J203" s="72"/>
      <c r="K203" s="72"/>
      <c r="L203" s="72"/>
    </row>
    <row r="204" spans="1:12" ht="13.5" thickBot="1" x14ac:dyDescent="0.25">
      <c r="A204" s="1">
        <f t="shared" si="39"/>
        <v>84</v>
      </c>
      <c r="B204" s="291"/>
      <c r="C204" s="297"/>
      <c r="D204" s="310" t="s">
        <v>119</v>
      </c>
      <c r="E204" s="253">
        <f>SUM(E200:E203)</f>
        <v>696</v>
      </c>
      <c r="F204" s="253">
        <f>SUM(F200:F203)</f>
        <v>736</v>
      </c>
      <c r="G204" s="253">
        <f>SUM(G200:G203)</f>
        <v>487</v>
      </c>
      <c r="H204" s="254">
        <f t="shared" si="37"/>
        <v>0.66168478260869568</v>
      </c>
      <c r="J204" s="72"/>
      <c r="K204" s="72"/>
      <c r="L204" s="72"/>
    </row>
    <row r="205" spans="1:12" x14ac:dyDescent="0.2">
      <c r="A205" s="1">
        <f t="shared" si="39"/>
        <v>85</v>
      </c>
      <c r="B205" s="80">
        <v>2111</v>
      </c>
      <c r="C205" s="311">
        <v>3429</v>
      </c>
      <c r="D205" s="82" t="s">
        <v>120</v>
      </c>
      <c r="E205" s="312">
        <v>447</v>
      </c>
      <c r="F205" s="312">
        <v>447</v>
      </c>
      <c r="G205" s="313">
        <v>33</v>
      </c>
      <c r="H205" s="24">
        <f t="shared" si="37"/>
        <v>7.3825503355704702E-2</v>
      </c>
      <c r="J205" s="72"/>
      <c r="K205" s="72"/>
      <c r="L205" s="72"/>
    </row>
    <row r="206" spans="1:12" ht="13.5" thickBot="1" x14ac:dyDescent="0.25">
      <c r="A206" s="1">
        <f t="shared" si="39"/>
        <v>86</v>
      </c>
      <c r="B206" s="80">
        <v>2132</v>
      </c>
      <c r="C206" s="311">
        <v>3429</v>
      </c>
      <c r="D206" s="82" t="s">
        <v>121</v>
      </c>
      <c r="E206" s="312">
        <v>120</v>
      </c>
      <c r="F206" s="312">
        <v>120</v>
      </c>
      <c r="G206" s="313">
        <v>44</v>
      </c>
      <c r="H206" s="24">
        <f t="shared" si="37"/>
        <v>0.36666666666666664</v>
      </c>
      <c r="J206" s="72"/>
      <c r="K206" s="72"/>
      <c r="L206" s="72"/>
    </row>
    <row r="207" spans="1:12" ht="13.5" thickBot="1" x14ac:dyDescent="0.25">
      <c r="A207" s="1">
        <f t="shared" si="39"/>
        <v>87</v>
      </c>
      <c r="B207" s="287"/>
      <c r="C207" s="288"/>
      <c r="D207" s="94" t="s">
        <v>122</v>
      </c>
      <c r="E207" s="314">
        <f>SUM(E205:E206)</f>
        <v>567</v>
      </c>
      <c r="F207" s="314">
        <f>SUM(F205:F206)</f>
        <v>567</v>
      </c>
      <c r="G207" s="314">
        <f>SUM(G205:G206)</f>
        <v>77</v>
      </c>
      <c r="H207" s="15">
        <f t="shared" si="37"/>
        <v>0.13580246913580246</v>
      </c>
      <c r="J207" s="72"/>
      <c r="K207" s="72"/>
      <c r="L207" s="72"/>
    </row>
    <row r="208" spans="1:12" ht="13.5" thickBot="1" x14ac:dyDescent="0.25">
      <c r="A208" s="1">
        <f>A207+1</f>
        <v>88</v>
      </c>
      <c r="B208" s="315">
        <v>2132</v>
      </c>
      <c r="C208" s="316">
        <v>3613</v>
      </c>
      <c r="D208" s="317" t="s">
        <v>123</v>
      </c>
      <c r="E208" s="318">
        <v>0</v>
      </c>
      <c r="F208" s="319">
        <v>0</v>
      </c>
      <c r="G208" s="320">
        <v>48</v>
      </c>
      <c r="H208" s="20">
        <f t="shared" si="37"/>
        <v>0</v>
      </c>
      <c r="J208" s="72"/>
      <c r="K208" s="72"/>
      <c r="L208" s="72"/>
    </row>
    <row r="209" spans="1:12" ht="13.5" thickBot="1" x14ac:dyDescent="0.25">
      <c r="A209" s="1">
        <f>A208+1</f>
        <v>89</v>
      </c>
      <c r="B209" s="93"/>
      <c r="C209" s="321"/>
      <c r="D209" s="94" t="s">
        <v>124</v>
      </c>
      <c r="E209" s="95">
        <f>SUM(E208)</f>
        <v>0</v>
      </c>
      <c r="F209" s="95">
        <f>SUM(F208)</f>
        <v>0</v>
      </c>
      <c r="G209" s="322">
        <f>SUM(G208)</f>
        <v>48</v>
      </c>
      <c r="H209" s="43">
        <f t="shared" si="37"/>
        <v>0</v>
      </c>
      <c r="J209" s="72"/>
      <c r="K209" s="72"/>
      <c r="L209" s="72"/>
    </row>
    <row r="210" spans="1:12" x14ac:dyDescent="0.2">
      <c r="A210" s="1">
        <f>A209+1</f>
        <v>90</v>
      </c>
      <c r="B210" s="147">
        <v>2111</v>
      </c>
      <c r="C210" s="148">
        <v>3639</v>
      </c>
      <c r="D210" s="323" t="s">
        <v>125</v>
      </c>
      <c r="E210" s="138">
        <v>0</v>
      </c>
      <c r="F210" s="137">
        <v>0</v>
      </c>
      <c r="G210" s="138">
        <v>0</v>
      </c>
      <c r="H210" s="20">
        <f t="shared" si="37"/>
        <v>0</v>
      </c>
      <c r="J210" s="72"/>
      <c r="K210" s="72"/>
      <c r="L210" s="72"/>
    </row>
    <row r="211" spans="1:12" x14ac:dyDescent="0.2">
      <c r="A211" s="1">
        <f t="shared" si="39"/>
        <v>91</v>
      </c>
      <c r="B211" s="105">
        <v>2131</v>
      </c>
      <c r="C211" s="106">
        <v>3639</v>
      </c>
      <c r="D211" s="324" t="s">
        <v>126</v>
      </c>
      <c r="E211" s="123">
        <v>0</v>
      </c>
      <c r="F211" s="247">
        <v>0</v>
      </c>
      <c r="G211" s="123">
        <v>4</v>
      </c>
      <c r="H211" s="24">
        <f t="shared" si="37"/>
        <v>0</v>
      </c>
      <c r="J211" s="72"/>
      <c r="K211" s="72"/>
      <c r="L211" s="72"/>
    </row>
    <row r="212" spans="1:12" ht="13.5" thickBot="1" x14ac:dyDescent="0.25">
      <c r="A212" s="1">
        <f t="shared" si="39"/>
        <v>92</v>
      </c>
      <c r="B212" s="110">
        <v>2322</v>
      </c>
      <c r="C212" s="111">
        <v>3639</v>
      </c>
      <c r="D212" s="325" t="s">
        <v>127</v>
      </c>
      <c r="E212" s="140">
        <v>0</v>
      </c>
      <c r="F212" s="248">
        <v>0</v>
      </c>
      <c r="G212" s="140">
        <v>0</v>
      </c>
      <c r="H212" s="141">
        <f t="shared" si="37"/>
        <v>0</v>
      </c>
      <c r="J212" s="72"/>
      <c r="K212" s="72"/>
      <c r="L212" s="72"/>
    </row>
    <row r="213" spans="1:12" ht="13.5" thickBot="1" x14ac:dyDescent="0.25">
      <c r="A213" s="1">
        <f t="shared" si="39"/>
        <v>93</v>
      </c>
      <c r="B213" s="291"/>
      <c r="C213" s="297"/>
      <c r="D213" s="310" t="s">
        <v>128</v>
      </c>
      <c r="E213" s="326">
        <f>SUM(E210:E212)</f>
        <v>0</v>
      </c>
      <c r="F213" s="326">
        <f>SUM(F210:F212)</f>
        <v>0</v>
      </c>
      <c r="G213" s="326">
        <f>SUM(G210:G212)</f>
        <v>4</v>
      </c>
      <c r="H213" s="327">
        <f t="shared" si="37"/>
        <v>0</v>
      </c>
      <c r="J213" s="72"/>
      <c r="K213" s="72"/>
      <c r="L213" s="72"/>
    </row>
    <row r="214" spans="1:12" x14ac:dyDescent="0.2">
      <c r="A214" s="1">
        <f>A213+1</f>
        <v>94</v>
      </c>
      <c r="B214" s="204">
        <v>2111</v>
      </c>
      <c r="C214" s="328">
        <v>6171</v>
      </c>
      <c r="D214" s="261" t="s">
        <v>129</v>
      </c>
      <c r="E214" s="275">
        <v>150</v>
      </c>
      <c r="F214" s="274">
        <v>150</v>
      </c>
      <c r="G214" s="275">
        <v>108</v>
      </c>
      <c r="H214" s="20">
        <f t="shared" si="37"/>
        <v>0.72</v>
      </c>
      <c r="J214" s="72"/>
      <c r="K214" s="72"/>
      <c r="L214" s="72"/>
    </row>
    <row r="215" spans="1:12" x14ac:dyDescent="0.2">
      <c r="A215" s="1">
        <f t="shared" ref="A215:A220" si="40">A214+1</f>
        <v>95</v>
      </c>
      <c r="B215" s="84">
        <v>2132</v>
      </c>
      <c r="C215" s="329">
        <v>6171</v>
      </c>
      <c r="D215" s="330" t="s">
        <v>130</v>
      </c>
      <c r="E215" s="108">
        <v>1600</v>
      </c>
      <c r="F215" s="23">
        <v>1600</v>
      </c>
      <c r="G215" s="247">
        <v>911</v>
      </c>
      <c r="H215" s="24">
        <f t="shared" si="37"/>
        <v>0.56937499999999996</v>
      </c>
      <c r="J215" s="72"/>
      <c r="K215" s="72"/>
      <c r="L215" s="72"/>
    </row>
    <row r="216" spans="1:12" x14ac:dyDescent="0.2">
      <c r="A216" s="1">
        <f t="shared" si="40"/>
        <v>96</v>
      </c>
      <c r="B216" s="84">
        <v>2322</v>
      </c>
      <c r="C216" s="329">
        <v>6171</v>
      </c>
      <c r="D216" s="330" t="s">
        <v>127</v>
      </c>
      <c r="E216" s="108">
        <v>0</v>
      </c>
      <c r="F216" s="23">
        <v>0</v>
      </c>
      <c r="G216" s="247">
        <v>0</v>
      </c>
      <c r="H216" s="24">
        <f t="shared" si="37"/>
        <v>0</v>
      </c>
      <c r="J216" s="72"/>
      <c r="K216" s="72"/>
      <c r="L216" s="72"/>
    </row>
    <row r="217" spans="1:12" x14ac:dyDescent="0.2">
      <c r="A217" s="1">
        <f t="shared" si="40"/>
        <v>97</v>
      </c>
      <c r="B217" s="84">
        <v>2324</v>
      </c>
      <c r="C217" s="329">
        <v>6171</v>
      </c>
      <c r="D217" s="330" t="s">
        <v>131</v>
      </c>
      <c r="E217" s="108">
        <v>0</v>
      </c>
      <c r="F217" s="23">
        <v>0</v>
      </c>
      <c r="G217" s="247">
        <v>0</v>
      </c>
      <c r="H217" s="24">
        <f t="shared" si="37"/>
        <v>0</v>
      </c>
      <c r="J217" s="72"/>
      <c r="K217" s="72"/>
      <c r="L217" s="72"/>
    </row>
    <row r="218" spans="1:12" ht="13.5" thickBot="1" x14ac:dyDescent="0.25">
      <c r="A218" s="1">
        <f t="shared" si="40"/>
        <v>98</v>
      </c>
      <c r="B218" s="291">
        <v>2329</v>
      </c>
      <c r="C218" s="292">
        <v>6171</v>
      </c>
      <c r="D218" s="331" t="s">
        <v>132</v>
      </c>
      <c r="E218" s="28">
        <v>0</v>
      </c>
      <c r="F218" s="27">
        <v>0</v>
      </c>
      <c r="G218" s="332">
        <v>0</v>
      </c>
      <c r="H218" s="29">
        <f t="shared" si="37"/>
        <v>0</v>
      </c>
      <c r="J218" s="72"/>
      <c r="K218" s="72"/>
      <c r="L218" s="72"/>
    </row>
    <row r="219" spans="1:12" ht="13.5" thickBot="1" x14ac:dyDescent="0.25">
      <c r="A219" s="1">
        <f t="shared" si="40"/>
        <v>99</v>
      </c>
      <c r="B219" s="333"/>
      <c r="C219" s="334"/>
      <c r="D219" s="335" t="s">
        <v>133</v>
      </c>
      <c r="E219" s="336">
        <f>SUM(E214:E218)</f>
        <v>1750</v>
      </c>
      <c r="F219" s="336">
        <f>SUM(F214:F218)</f>
        <v>1750</v>
      </c>
      <c r="G219" s="336">
        <f>SUM(G214:G218)</f>
        <v>1019</v>
      </c>
      <c r="H219" s="254">
        <f t="shared" si="37"/>
        <v>0.5822857142857143</v>
      </c>
      <c r="J219" s="72"/>
      <c r="K219" s="72"/>
      <c r="L219" s="72"/>
    </row>
    <row r="220" spans="1:12" ht="13.5" thickBot="1" x14ac:dyDescent="0.25">
      <c r="A220" s="1">
        <f t="shared" si="40"/>
        <v>100</v>
      </c>
      <c r="B220" s="143"/>
      <c r="C220" s="134"/>
      <c r="D220" s="226" t="s">
        <v>52</v>
      </c>
      <c r="E220" s="14">
        <f>SUM(E192+E197+E199+E207+E204+E209+E213+E219)</f>
        <v>3133</v>
      </c>
      <c r="F220" s="14">
        <f>SUM(F192+F197+F199+F207+F204+F209+F213+F219)</f>
        <v>3242</v>
      </c>
      <c r="G220" s="14">
        <f>SUM(G192+G197+G199+G207+G204+G209+G213+G219)</f>
        <v>2006</v>
      </c>
      <c r="H220" s="15">
        <f t="shared" si="37"/>
        <v>0.61875385564466379</v>
      </c>
      <c r="J220" s="72"/>
      <c r="K220" s="72"/>
      <c r="L220" s="72"/>
    </row>
    <row r="221" spans="1:12" ht="13.5" thickBot="1" x14ac:dyDescent="0.25">
      <c r="B221" s="232"/>
      <c r="C221" s="66"/>
      <c r="D221" s="66"/>
      <c r="E221" s="65"/>
      <c r="F221" s="65"/>
      <c r="G221" s="66"/>
      <c r="H221" s="67"/>
      <c r="J221" s="72"/>
      <c r="K221" s="72"/>
      <c r="L221" s="72"/>
    </row>
    <row r="222" spans="1:12" ht="13.5" thickBot="1" x14ac:dyDescent="0.25">
      <c r="B222" s="68"/>
      <c r="C222" s="337" t="s">
        <v>93</v>
      </c>
      <c r="D222" s="338"/>
      <c r="E222" s="69"/>
      <c r="F222" s="69"/>
      <c r="G222" s="70"/>
      <c r="H222" s="71"/>
      <c r="J222" s="72"/>
      <c r="K222" s="72"/>
      <c r="L222" s="72"/>
    </row>
    <row r="223" spans="1:12" ht="13.5" thickBot="1" x14ac:dyDescent="0.25">
      <c r="B223" s="96"/>
      <c r="C223" s="97" t="s">
        <v>134</v>
      </c>
      <c r="D223" s="97"/>
      <c r="E223" s="98" t="s">
        <v>135</v>
      </c>
      <c r="F223" s="98"/>
      <c r="G223" s="99"/>
      <c r="H223" s="100"/>
      <c r="J223" s="72"/>
      <c r="K223" s="72"/>
      <c r="L223" s="72"/>
    </row>
    <row r="224" spans="1:12" ht="13.5" thickBot="1" x14ac:dyDescent="0.25">
      <c r="A224" s="1">
        <f>A220+1</f>
        <v>101</v>
      </c>
      <c r="B224" s="339">
        <v>3113</v>
      </c>
      <c r="C224" s="340">
        <v>3111</v>
      </c>
      <c r="D224" s="341" t="s">
        <v>136</v>
      </c>
      <c r="E224" s="23">
        <v>0</v>
      </c>
      <c r="F224" s="23">
        <v>48</v>
      </c>
      <c r="G224" s="123">
        <v>49</v>
      </c>
      <c r="H224" s="24">
        <f t="shared" ref="H224:H225" si="41">IF(F224=0,0,G224/F224)</f>
        <v>1.0208333333333333</v>
      </c>
      <c r="J224" s="72"/>
      <c r="K224" s="72"/>
      <c r="L224" s="72"/>
    </row>
    <row r="225" spans="1:12" ht="13.5" thickBot="1" x14ac:dyDescent="0.25">
      <c r="A225" s="1">
        <f>A224+1</f>
        <v>102</v>
      </c>
      <c r="B225" s="342"/>
      <c r="C225" s="343"/>
      <c r="D225" s="126" t="s">
        <v>52</v>
      </c>
      <c r="E225" s="14">
        <f>SUM(E224:E224)</f>
        <v>0</v>
      </c>
      <c r="F225" s="14">
        <f>SUM(F224:F224)</f>
        <v>48</v>
      </c>
      <c r="G225" s="14">
        <f>SUM(G224:G224)</f>
        <v>49</v>
      </c>
      <c r="H225" s="15">
        <f t="shared" si="41"/>
        <v>1.0208333333333333</v>
      </c>
      <c r="J225" s="72"/>
      <c r="K225" s="72"/>
      <c r="L225" s="72"/>
    </row>
    <row r="226" spans="1:12" x14ac:dyDescent="0.2">
      <c r="B226" s="127"/>
      <c r="C226" s="127"/>
      <c r="D226" s="227"/>
      <c r="E226" s="55"/>
      <c r="F226" s="55"/>
      <c r="G226" s="55"/>
      <c r="H226" s="129"/>
      <c r="J226" s="72"/>
      <c r="K226" s="72"/>
      <c r="L226" s="72"/>
    </row>
    <row r="227" spans="1:12" x14ac:dyDescent="0.2">
      <c r="B227" s="127"/>
      <c r="C227" s="127"/>
      <c r="D227" s="227"/>
      <c r="E227" s="55"/>
      <c r="F227" s="55"/>
      <c r="G227" s="55"/>
      <c r="H227" s="129"/>
      <c r="J227" s="72"/>
      <c r="K227" s="72"/>
      <c r="L227" s="72"/>
    </row>
    <row r="228" spans="1:12" x14ac:dyDescent="0.2">
      <c r="B228" s="127"/>
      <c r="C228" s="127"/>
      <c r="D228" s="227"/>
      <c r="E228" s="55"/>
      <c r="F228" s="55"/>
      <c r="G228" s="55"/>
      <c r="H228" s="129"/>
      <c r="J228" s="72"/>
      <c r="K228" s="72"/>
      <c r="L228" s="72"/>
    </row>
    <row r="229" spans="1:12" x14ac:dyDescent="0.2">
      <c r="B229" s="127"/>
      <c r="C229" s="127"/>
      <c r="D229" s="227"/>
      <c r="E229" s="55"/>
      <c r="F229" s="55"/>
      <c r="G229" s="55"/>
      <c r="H229" s="129"/>
      <c r="J229" s="72"/>
      <c r="K229" s="72"/>
      <c r="L229" s="72"/>
    </row>
    <row r="230" spans="1:12" x14ac:dyDescent="0.2">
      <c r="B230" s="127"/>
      <c r="C230" s="127"/>
      <c r="D230" s="227"/>
      <c r="E230" s="55"/>
      <c r="F230" s="55"/>
      <c r="G230" s="55"/>
      <c r="H230" s="129"/>
      <c r="J230" s="72"/>
      <c r="K230" s="72"/>
      <c r="L230" s="72"/>
    </row>
    <row r="231" spans="1:12" x14ac:dyDescent="0.2">
      <c r="B231" s="127"/>
      <c r="C231" s="127"/>
      <c r="D231" s="227"/>
      <c r="E231" s="55"/>
      <c r="F231" s="55"/>
      <c r="G231" s="55"/>
      <c r="H231" s="129"/>
      <c r="J231" s="72"/>
      <c r="K231" s="72"/>
      <c r="L231" s="72"/>
    </row>
    <row r="232" spans="1:12" ht="13.5" thickBot="1" x14ac:dyDescent="0.25">
      <c r="B232" s="127"/>
      <c r="C232" s="127"/>
      <c r="D232" s="227"/>
      <c r="E232" s="55"/>
      <c r="F232" s="55"/>
      <c r="G232" s="55"/>
      <c r="H232" s="129"/>
      <c r="J232" s="72"/>
      <c r="K232" s="72"/>
      <c r="L232" s="72"/>
    </row>
    <row r="233" spans="1:12" ht="13.5" thickBot="1" x14ac:dyDescent="0.25">
      <c r="B233" s="63"/>
      <c r="C233" s="64"/>
      <c r="D233" s="64"/>
      <c r="E233" s="65"/>
      <c r="F233" s="65"/>
      <c r="G233" s="66"/>
      <c r="H233" s="67"/>
      <c r="J233" s="72"/>
      <c r="K233" s="72"/>
      <c r="L233" s="72"/>
    </row>
    <row r="234" spans="1:12" ht="13.5" thickBot="1" x14ac:dyDescent="0.25">
      <c r="B234" s="68"/>
      <c r="C234" s="156" t="s">
        <v>64</v>
      </c>
      <c r="D234" s="157"/>
      <c r="E234" s="69"/>
      <c r="F234" s="69"/>
      <c r="G234" s="70"/>
      <c r="H234" s="71"/>
      <c r="J234" s="72"/>
      <c r="K234" s="72"/>
      <c r="L234" s="72"/>
    </row>
    <row r="235" spans="1:12" x14ac:dyDescent="0.2">
      <c r="B235" s="68"/>
      <c r="C235" s="73" t="s">
        <v>77</v>
      </c>
      <c r="D235" s="75"/>
      <c r="E235" s="69"/>
      <c r="F235" s="69"/>
      <c r="G235" s="70"/>
      <c r="H235" s="71"/>
      <c r="J235" s="72"/>
      <c r="K235" s="72"/>
      <c r="L235" s="72"/>
    </row>
    <row r="236" spans="1:12" ht="14.25" customHeight="1" x14ac:dyDescent="0.2">
      <c r="B236" s="68"/>
      <c r="C236" s="75" t="s">
        <v>137</v>
      </c>
      <c r="D236" s="75"/>
      <c r="E236" s="69"/>
      <c r="F236" s="69"/>
      <c r="G236" s="70"/>
      <c r="H236" s="71"/>
      <c r="J236" s="72"/>
      <c r="K236" s="72"/>
      <c r="L236" s="72"/>
    </row>
    <row r="237" spans="1:12" ht="14.25" customHeight="1" thickBot="1" x14ac:dyDescent="0.25">
      <c r="B237" s="96"/>
      <c r="C237" s="97" t="s">
        <v>79</v>
      </c>
      <c r="D237" s="97"/>
      <c r="E237" s="98"/>
      <c r="F237" s="98"/>
      <c r="G237" s="99"/>
      <c r="H237" s="100"/>
      <c r="J237" s="72"/>
      <c r="K237" s="72"/>
      <c r="L237" s="72"/>
    </row>
    <row r="238" spans="1:12" s="3" customFormat="1" ht="18.75" thickBot="1" x14ac:dyDescent="0.3">
      <c r="B238" s="197" t="s">
        <v>32</v>
      </c>
      <c r="C238" s="344" t="s">
        <v>33</v>
      </c>
      <c r="D238" s="344" t="s">
        <v>0</v>
      </c>
      <c r="E238" s="200" t="s">
        <v>1</v>
      </c>
      <c r="F238" s="201" t="s">
        <v>2</v>
      </c>
      <c r="G238" s="118" t="s">
        <v>3</v>
      </c>
      <c r="H238" s="203" t="s">
        <v>4</v>
      </c>
    </row>
    <row r="239" spans="1:12" x14ac:dyDescent="0.2">
      <c r="A239" s="1">
        <f>A225+1</f>
        <v>103</v>
      </c>
      <c r="B239" s="345"/>
      <c r="C239" s="245">
        <v>2219</v>
      </c>
      <c r="D239" s="86" t="s">
        <v>138</v>
      </c>
      <c r="E239" s="206">
        <v>487</v>
      </c>
      <c r="F239" s="206">
        <v>520</v>
      </c>
      <c r="G239" s="346">
        <v>150</v>
      </c>
      <c r="H239" s="24">
        <f t="shared" ref="H239:H243" si="42">IF(F239=0,0,G239/F239)</f>
        <v>0.28846153846153844</v>
      </c>
      <c r="J239" s="72"/>
      <c r="K239" s="72"/>
      <c r="L239" s="196"/>
    </row>
    <row r="240" spans="1:12" x14ac:dyDescent="0.2">
      <c r="A240" s="1">
        <f>A239+1</f>
        <v>104</v>
      </c>
      <c r="B240" s="345"/>
      <c r="C240" s="245">
        <v>2321</v>
      </c>
      <c r="D240" s="86" t="s">
        <v>139</v>
      </c>
      <c r="E240" s="206">
        <v>40</v>
      </c>
      <c r="F240" s="206">
        <v>7</v>
      </c>
      <c r="G240" s="346">
        <v>0</v>
      </c>
      <c r="H240" s="24">
        <f t="shared" si="42"/>
        <v>0</v>
      </c>
      <c r="J240" s="72"/>
      <c r="K240" s="72"/>
      <c r="L240" s="196"/>
    </row>
    <row r="241" spans="1:12" x14ac:dyDescent="0.2">
      <c r="A241" s="1">
        <f>A240+1</f>
        <v>105</v>
      </c>
      <c r="B241" s="345"/>
      <c r="C241" s="245">
        <v>2333</v>
      </c>
      <c r="D241" s="86" t="s">
        <v>140</v>
      </c>
      <c r="E241" s="206">
        <v>1000</v>
      </c>
      <c r="F241" s="206">
        <v>1000</v>
      </c>
      <c r="G241" s="346">
        <v>0</v>
      </c>
      <c r="H241" s="24">
        <f t="shared" si="42"/>
        <v>0</v>
      </c>
      <c r="J241" s="72"/>
      <c r="K241" s="72"/>
      <c r="L241" s="196"/>
    </row>
    <row r="242" spans="1:12" ht="13.5" thickBot="1" x14ac:dyDescent="0.25">
      <c r="A242" s="1">
        <f>A241+1</f>
        <v>106</v>
      </c>
      <c r="B242" s="345"/>
      <c r="C242" s="245">
        <v>2334</v>
      </c>
      <c r="D242" s="86" t="s">
        <v>141</v>
      </c>
      <c r="E242" s="206">
        <v>6</v>
      </c>
      <c r="F242" s="206">
        <v>6</v>
      </c>
      <c r="G242" s="347">
        <v>6</v>
      </c>
      <c r="H242" s="24">
        <f t="shared" si="42"/>
        <v>1</v>
      </c>
      <c r="J242" s="72"/>
      <c r="K242" s="72"/>
      <c r="L242" s="72"/>
    </row>
    <row r="243" spans="1:12" ht="14.25" customHeight="1" thickBot="1" x14ac:dyDescent="0.25">
      <c r="A243" s="1">
        <f>A242+1</f>
        <v>107</v>
      </c>
      <c r="B243" s="143"/>
      <c r="C243" s="134"/>
      <c r="D243" s="226" t="s">
        <v>52</v>
      </c>
      <c r="E243" s="348">
        <f>SUM(E239:E242)</f>
        <v>1533</v>
      </c>
      <c r="F243" s="348">
        <f>SUM(F239:F242)</f>
        <v>1533</v>
      </c>
      <c r="G243" s="349">
        <f>SUM(G239:G242)</f>
        <v>156</v>
      </c>
      <c r="H243" s="15">
        <f t="shared" si="42"/>
        <v>0.10176125244618395</v>
      </c>
      <c r="J243" s="72"/>
      <c r="K243" s="72"/>
      <c r="L243" s="72"/>
    </row>
    <row r="244" spans="1:12" x14ac:dyDescent="0.2">
      <c r="B244" s="63"/>
      <c r="C244" s="121" t="s">
        <v>77</v>
      </c>
      <c r="D244" s="64"/>
      <c r="E244" s="170"/>
      <c r="F244" s="65"/>
      <c r="G244" s="66"/>
      <c r="H244" s="67"/>
      <c r="J244" s="72"/>
      <c r="K244" s="72"/>
      <c r="L244" s="72"/>
    </row>
    <row r="245" spans="1:12" x14ac:dyDescent="0.2">
      <c r="B245" s="68"/>
      <c r="C245" s="75" t="s">
        <v>142</v>
      </c>
      <c r="D245" s="75"/>
      <c r="E245" s="173"/>
      <c r="F245" s="69"/>
      <c r="G245" s="70"/>
      <c r="H245" s="71"/>
      <c r="J245" s="72"/>
      <c r="K245" s="72"/>
      <c r="L245" s="72"/>
    </row>
    <row r="246" spans="1:12" ht="13.5" thickBot="1" x14ac:dyDescent="0.25">
      <c r="B246" s="96"/>
      <c r="C246" s="97" t="s">
        <v>143</v>
      </c>
      <c r="D246" s="97"/>
      <c r="E246" s="179"/>
      <c r="F246" s="98"/>
      <c r="G246" s="99"/>
      <c r="H246" s="100"/>
      <c r="J246" s="72"/>
      <c r="K246" s="72"/>
      <c r="L246" s="72"/>
    </row>
    <row r="247" spans="1:12" s="3" customFormat="1" ht="18.75" thickBot="1" x14ac:dyDescent="0.3">
      <c r="B247" s="4" t="s">
        <v>32</v>
      </c>
      <c r="C247" s="101" t="s">
        <v>33</v>
      </c>
      <c r="D247" s="101" t="s">
        <v>0</v>
      </c>
      <c r="E247" s="7" t="s">
        <v>1</v>
      </c>
      <c r="F247" s="350" t="s">
        <v>2</v>
      </c>
      <c r="G247" s="103" t="s">
        <v>3</v>
      </c>
      <c r="H247" s="104" t="s">
        <v>4</v>
      </c>
    </row>
    <row r="248" spans="1:12" x14ac:dyDescent="0.2">
      <c r="A248" s="1">
        <f>A243+1</f>
        <v>108</v>
      </c>
      <c r="B248" s="84"/>
      <c r="C248" s="245">
        <v>3111</v>
      </c>
      <c r="D248" s="351" t="s">
        <v>144</v>
      </c>
      <c r="E248" s="206">
        <v>2622</v>
      </c>
      <c r="F248" s="352">
        <v>3903</v>
      </c>
      <c r="G248" s="353">
        <v>1514</v>
      </c>
      <c r="H248" s="109">
        <f t="shared" ref="H248:H256" si="43">IF(F248=0,0,G248/F248)</f>
        <v>0.38790673840635409</v>
      </c>
      <c r="I248" s="354"/>
      <c r="J248" s="72"/>
      <c r="K248" s="72"/>
      <c r="L248" s="72"/>
    </row>
    <row r="249" spans="1:12" x14ac:dyDescent="0.2">
      <c r="A249" s="1">
        <f>A248+1</f>
        <v>109</v>
      </c>
      <c r="B249" s="80"/>
      <c r="C249" s="311">
        <v>3319</v>
      </c>
      <c r="D249" s="355" t="s">
        <v>145</v>
      </c>
      <c r="E249" s="352">
        <v>50</v>
      </c>
      <c r="F249" s="352">
        <v>50</v>
      </c>
      <c r="G249" s="353">
        <v>0</v>
      </c>
      <c r="H249" s="109">
        <f t="shared" si="43"/>
        <v>0</v>
      </c>
      <c r="I249" s="354"/>
      <c r="J249" s="72"/>
      <c r="K249" s="72"/>
      <c r="L249" s="72"/>
    </row>
    <row r="250" spans="1:12" x14ac:dyDescent="0.2">
      <c r="A250" s="1">
        <f>A249+1</f>
        <v>110</v>
      </c>
      <c r="B250" s="80"/>
      <c r="C250" s="311">
        <v>3326</v>
      </c>
      <c r="D250" s="356" t="s">
        <v>146</v>
      </c>
      <c r="E250" s="352">
        <v>0</v>
      </c>
      <c r="F250" s="352">
        <v>0</v>
      </c>
      <c r="G250" s="206">
        <v>0</v>
      </c>
      <c r="H250" s="109">
        <f t="shared" si="43"/>
        <v>0</v>
      </c>
      <c r="I250" s="354"/>
      <c r="J250" s="72"/>
      <c r="K250" s="72"/>
      <c r="L250" s="72"/>
    </row>
    <row r="251" spans="1:12" x14ac:dyDescent="0.2">
      <c r="A251" s="1">
        <f t="shared" ref="A251:A256" si="44">A250+1</f>
        <v>111</v>
      </c>
      <c r="B251" s="84"/>
      <c r="C251" s="245">
        <v>3392</v>
      </c>
      <c r="D251" s="86" t="s">
        <v>147</v>
      </c>
      <c r="E251" s="312">
        <v>1700</v>
      </c>
      <c r="F251" s="357">
        <v>1740</v>
      </c>
      <c r="G251" s="312">
        <v>1048</v>
      </c>
      <c r="H251" s="109">
        <f t="shared" si="43"/>
        <v>0.60229885057471266</v>
      </c>
      <c r="I251" s="358"/>
      <c r="J251" s="354"/>
      <c r="K251" s="72"/>
      <c r="L251" s="72"/>
    </row>
    <row r="252" spans="1:12" x14ac:dyDescent="0.2">
      <c r="A252" s="1">
        <f t="shared" si="44"/>
        <v>112</v>
      </c>
      <c r="B252" s="80"/>
      <c r="C252" s="311">
        <v>3421</v>
      </c>
      <c r="D252" s="355" t="s">
        <v>148</v>
      </c>
      <c r="E252" s="312">
        <v>950</v>
      </c>
      <c r="F252" s="357">
        <v>770</v>
      </c>
      <c r="G252" s="312">
        <v>278</v>
      </c>
      <c r="H252" s="109">
        <f t="shared" si="43"/>
        <v>0.36103896103896105</v>
      </c>
      <c r="I252" s="354"/>
      <c r="J252" s="72"/>
      <c r="K252" s="72"/>
      <c r="L252" s="72"/>
    </row>
    <row r="253" spans="1:12" x14ac:dyDescent="0.2">
      <c r="A253" s="1">
        <f t="shared" si="44"/>
        <v>113</v>
      </c>
      <c r="B253" s="84"/>
      <c r="C253" s="245">
        <v>3429</v>
      </c>
      <c r="D253" s="356" t="s">
        <v>149</v>
      </c>
      <c r="E253" s="279">
        <v>794</v>
      </c>
      <c r="F253" s="359">
        <v>794</v>
      </c>
      <c r="G253" s="279">
        <v>199</v>
      </c>
      <c r="H253" s="109">
        <f t="shared" si="43"/>
        <v>0.25062972292191438</v>
      </c>
      <c r="J253" s="72"/>
      <c r="K253" s="72"/>
      <c r="L253" s="72"/>
    </row>
    <row r="254" spans="1:12" x14ac:dyDescent="0.2">
      <c r="A254" s="1">
        <f t="shared" si="44"/>
        <v>114</v>
      </c>
      <c r="B254" s="84"/>
      <c r="C254" s="245">
        <v>3613</v>
      </c>
      <c r="D254" s="86" t="s">
        <v>150</v>
      </c>
      <c r="E254" s="279">
        <v>34</v>
      </c>
      <c r="F254" s="359">
        <v>34</v>
      </c>
      <c r="G254" s="279">
        <v>1</v>
      </c>
      <c r="H254" s="109">
        <f t="shared" si="43"/>
        <v>2.9411764705882353E-2</v>
      </c>
      <c r="J254" s="72"/>
      <c r="K254" s="72"/>
      <c r="L254" s="72"/>
    </row>
    <row r="255" spans="1:12" ht="13.5" thickBot="1" x14ac:dyDescent="0.25">
      <c r="A255" s="1">
        <f t="shared" si="44"/>
        <v>115</v>
      </c>
      <c r="B255" s="301"/>
      <c r="C255" s="302">
        <v>3639</v>
      </c>
      <c r="D255" s="303" t="s">
        <v>151</v>
      </c>
      <c r="E255" s="266">
        <v>183</v>
      </c>
      <c r="F255" s="360">
        <v>183</v>
      </c>
      <c r="G255" s="92">
        <v>53</v>
      </c>
      <c r="H255" s="115">
        <f t="shared" si="43"/>
        <v>0.2896174863387978</v>
      </c>
      <c r="J255" s="72"/>
      <c r="K255" s="72"/>
      <c r="L255" s="72"/>
    </row>
    <row r="256" spans="1:12" ht="13.5" thickBot="1" x14ac:dyDescent="0.25">
      <c r="A256" s="1">
        <f t="shared" si="44"/>
        <v>116</v>
      </c>
      <c r="B256" s="124"/>
      <c r="C256" s="125"/>
      <c r="D256" s="361" t="s">
        <v>52</v>
      </c>
      <c r="E256" s="348">
        <f>SUM(E248:E255)</f>
        <v>6333</v>
      </c>
      <c r="F256" s="348">
        <f>SUM(F248:F255)</f>
        <v>7474</v>
      </c>
      <c r="G256" s="348">
        <f>SUM(G248:G255)</f>
        <v>3093</v>
      </c>
      <c r="H256" s="362">
        <f t="shared" si="43"/>
        <v>0.41383462670591381</v>
      </c>
      <c r="J256" s="72"/>
      <c r="K256" s="72"/>
      <c r="L256" s="72"/>
    </row>
    <row r="257" spans="1:13" ht="13.5" thickBot="1" x14ac:dyDescent="0.25">
      <c r="B257" s="363"/>
      <c r="C257" s="364"/>
      <c r="D257" s="365"/>
      <c r="E257" s="366"/>
      <c r="F257" s="366"/>
      <c r="G257" s="366"/>
      <c r="H257" s="367"/>
      <c r="J257" s="72"/>
      <c r="K257" s="72"/>
      <c r="L257" s="72"/>
    </row>
    <row r="258" spans="1:13" x14ac:dyDescent="0.2">
      <c r="B258" s="63"/>
      <c r="C258" s="121" t="s">
        <v>77</v>
      </c>
      <c r="D258" s="64"/>
      <c r="E258" s="170"/>
      <c r="F258" s="65"/>
      <c r="G258" s="66"/>
      <c r="H258" s="67"/>
      <c r="J258" s="72"/>
      <c r="K258" s="72"/>
      <c r="L258" s="72"/>
    </row>
    <row r="259" spans="1:13" x14ac:dyDescent="0.2">
      <c r="B259" s="68"/>
      <c r="C259" s="75" t="s">
        <v>86</v>
      </c>
      <c r="D259" s="75"/>
      <c r="E259" s="173"/>
      <c r="F259" s="69"/>
      <c r="G259" s="70"/>
      <c r="H259" s="71"/>
      <c r="J259" s="72"/>
      <c r="K259" s="72"/>
      <c r="L259" s="72"/>
    </row>
    <row r="260" spans="1:13" ht="13.5" thickBot="1" x14ac:dyDescent="0.25">
      <c r="B260" s="96"/>
      <c r="C260" s="97" t="s">
        <v>143</v>
      </c>
      <c r="D260" s="97"/>
      <c r="E260" s="179"/>
      <c r="F260" s="98"/>
      <c r="G260" s="99"/>
      <c r="H260" s="100"/>
      <c r="J260" s="72"/>
      <c r="K260" s="72"/>
      <c r="L260" s="72"/>
    </row>
    <row r="261" spans="1:13" ht="13.5" thickBot="1" x14ac:dyDescent="0.25">
      <c r="A261" s="1">
        <f>A256+1</f>
        <v>117</v>
      </c>
      <c r="B261" s="291"/>
      <c r="C261" s="297">
        <v>6171</v>
      </c>
      <c r="D261" s="368" t="s">
        <v>88</v>
      </c>
      <c r="E261" s="284">
        <v>3996</v>
      </c>
      <c r="F261" s="369">
        <v>3996</v>
      </c>
      <c r="G261" s="370">
        <v>959</v>
      </c>
      <c r="H261" s="371">
        <f t="shared" ref="H261:H262" si="45">IF(F261=0,0,G261/F261)</f>
        <v>0.23998998998998999</v>
      </c>
      <c r="I261" s="358"/>
      <c r="J261" s="354"/>
      <c r="K261" s="354"/>
      <c r="L261" s="354"/>
      <c r="M261" s="358"/>
    </row>
    <row r="262" spans="1:13" ht="13.5" thickBot="1" x14ac:dyDescent="0.25">
      <c r="A262" s="1">
        <f t="shared" ref="A262" si="46">A261+1</f>
        <v>118</v>
      </c>
      <c r="B262" s="124"/>
      <c r="C262" s="125"/>
      <c r="D262" s="361" t="s">
        <v>52</v>
      </c>
      <c r="E262" s="348">
        <f>SUM(E261)</f>
        <v>3996</v>
      </c>
      <c r="F262" s="348">
        <f>SUM(F261)</f>
        <v>3996</v>
      </c>
      <c r="G262" s="348">
        <f>SUM(G261)</f>
        <v>959</v>
      </c>
      <c r="H262" s="362">
        <f t="shared" si="45"/>
        <v>0.23998998998998999</v>
      </c>
      <c r="J262" s="72"/>
      <c r="K262" s="72"/>
      <c r="L262" s="72"/>
    </row>
    <row r="263" spans="1:13" ht="13.5" thickBot="1" x14ac:dyDescent="0.25">
      <c r="B263" s="372"/>
      <c r="C263" s="373"/>
      <c r="D263" s="374"/>
      <c r="E263" s="375"/>
      <c r="F263" s="375"/>
      <c r="G263" s="375"/>
      <c r="H263" s="376"/>
      <c r="J263" s="72"/>
      <c r="K263" s="72"/>
      <c r="L263" s="72"/>
    </row>
    <row r="264" spans="1:13" ht="13.5" thickBot="1" x14ac:dyDescent="0.25">
      <c r="B264" s="68"/>
      <c r="C264" s="165" t="s">
        <v>73</v>
      </c>
      <c r="D264" s="377"/>
      <c r="E264" s="173"/>
      <c r="F264" s="69"/>
      <c r="G264" s="70"/>
      <c r="H264" s="71"/>
      <c r="J264" s="72"/>
      <c r="K264" s="72"/>
      <c r="L264" s="72"/>
    </row>
    <row r="265" spans="1:13" x14ac:dyDescent="0.2">
      <c r="B265" s="68"/>
      <c r="C265" s="75" t="s">
        <v>152</v>
      </c>
      <c r="D265" s="75"/>
      <c r="E265" s="173"/>
      <c r="F265" s="69"/>
      <c r="G265" s="70"/>
      <c r="H265" s="71"/>
      <c r="J265" s="72"/>
      <c r="K265" s="72"/>
      <c r="L265" s="72"/>
    </row>
    <row r="266" spans="1:13" ht="13.5" thickBot="1" x14ac:dyDescent="0.25">
      <c r="B266" s="96"/>
      <c r="C266" s="97" t="s">
        <v>153</v>
      </c>
      <c r="D266" s="97"/>
      <c r="E266" s="179"/>
      <c r="F266" s="98"/>
      <c r="G266" s="99"/>
      <c r="H266" s="100"/>
      <c r="J266" s="72"/>
      <c r="K266" s="72"/>
      <c r="L266" s="72"/>
    </row>
    <row r="267" spans="1:13" s="3" customFormat="1" ht="18.75" thickBot="1" x14ac:dyDescent="0.3">
      <c r="B267" s="233" t="s">
        <v>32</v>
      </c>
      <c r="C267" s="234" t="s">
        <v>33</v>
      </c>
      <c r="D267" s="235" t="s">
        <v>0</v>
      </c>
      <c r="E267" s="236" t="s">
        <v>1</v>
      </c>
      <c r="F267" s="378" t="s">
        <v>2</v>
      </c>
      <c r="G267" s="379" t="s">
        <v>3</v>
      </c>
      <c r="H267" s="10" t="s">
        <v>4</v>
      </c>
    </row>
    <row r="268" spans="1:13" s="3" customFormat="1" ht="14.25" customHeight="1" x14ac:dyDescent="0.25">
      <c r="A268" s="1">
        <f>A262+1</f>
        <v>119</v>
      </c>
      <c r="B268" s="204"/>
      <c r="C268" s="380">
        <v>2143</v>
      </c>
      <c r="D268" s="381" t="s">
        <v>154</v>
      </c>
      <c r="E268" s="241">
        <v>0</v>
      </c>
      <c r="F268" s="242">
        <v>0</v>
      </c>
      <c r="G268" s="243">
        <v>0</v>
      </c>
      <c r="H268" s="371">
        <f t="shared" ref="H268:H279" si="47">IF(F268=0,0,G268/F268)</f>
        <v>0</v>
      </c>
    </row>
    <row r="269" spans="1:13" x14ac:dyDescent="0.2">
      <c r="A269" s="1">
        <f>A268+1</f>
        <v>120</v>
      </c>
      <c r="B269" s="147"/>
      <c r="C269" s="382">
        <v>2219</v>
      </c>
      <c r="D269" s="383" t="s">
        <v>155</v>
      </c>
      <c r="E269" s="48">
        <v>0</v>
      </c>
      <c r="F269" s="184">
        <v>1053</v>
      </c>
      <c r="G269" s="185">
        <v>446</v>
      </c>
      <c r="H269" s="371">
        <f t="shared" si="47"/>
        <v>0.42355175688509022</v>
      </c>
      <c r="J269" s="72"/>
      <c r="K269" s="72"/>
      <c r="L269" s="72"/>
    </row>
    <row r="270" spans="1:13" x14ac:dyDescent="0.2">
      <c r="A270" s="1">
        <f>A269+1</f>
        <v>121</v>
      </c>
      <c r="B270" s="383"/>
      <c r="C270" s="382">
        <v>2339</v>
      </c>
      <c r="D270" s="383" t="s">
        <v>156</v>
      </c>
      <c r="E270" s="48">
        <v>0</v>
      </c>
      <c r="F270" s="184">
        <v>388</v>
      </c>
      <c r="G270" s="185">
        <v>0</v>
      </c>
      <c r="H270" s="109">
        <f t="shared" si="47"/>
        <v>0</v>
      </c>
      <c r="J270" s="72"/>
      <c r="K270" s="72"/>
      <c r="L270" s="72"/>
    </row>
    <row r="271" spans="1:13" x14ac:dyDescent="0.2">
      <c r="A271" s="1">
        <f t="shared" ref="A271:A278" si="48">A270+1</f>
        <v>122</v>
      </c>
      <c r="B271" s="147"/>
      <c r="C271" s="382">
        <v>3111</v>
      </c>
      <c r="D271" s="383" t="s">
        <v>157</v>
      </c>
      <c r="E271" s="48">
        <v>0</v>
      </c>
      <c r="F271" s="184">
        <v>7800</v>
      </c>
      <c r="G271" s="48">
        <v>0</v>
      </c>
      <c r="H271" s="109">
        <f t="shared" si="47"/>
        <v>0</v>
      </c>
      <c r="J271" s="72"/>
      <c r="K271" s="72"/>
      <c r="L271" s="72"/>
    </row>
    <row r="272" spans="1:13" x14ac:dyDescent="0.2">
      <c r="A272" s="1">
        <f>A271+1</f>
        <v>123</v>
      </c>
      <c r="B272" s="383"/>
      <c r="C272" s="382">
        <v>3392</v>
      </c>
      <c r="D272" s="383" t="s">
        <v>158</v>
      </c>
      <c r="E272" s="48">
        <v>0</v>
      </c>
      <c r="F272" s="184">
        <v>680</v>
      </c>
      <c r="G272" s="48">
        <v>0</v>
      </c>
      <c r="H272" s="109">
        <f t="shared" si="47"/>
        <v>0</v>
      </c>
      <c r="J272" s="72"/>
      <c r="K272" s="72"/>
      <c r="L272" s="72"/>
    </row>
    <row r="273" spans="1:12" x14ac:dyDescent="0.2">
      <c r="A273" s="1">
        <f t="shared" si="48"/>
        <v>124</v>
      </c>
      <c r="B273" s="147"/>
      <c r="C273" s="382">
        <v>3421</v>
      </c>
      <c r="D273" s="383" t="s">
        <v>159</v>
      </c>
      <c r="E273" s="48">
        <v>0</v>
      </c>
      <c r="F273" s="184">
        <v>130</v>
      </c>
      <c r="G273" s="185">
        <v>128</v>
      </c>
      <c r="H273" s="109">
        <f t="shared" si="47"/>
        <v>0.98461538461538467</v>
      </c>
      <c r="J273" s="72"/>
      <c r="K273" s="72"/>
      <c r="L273" s="72"/>
    </row>
    <row r="274" spans="1:12" x14ac:dyDescent="0.2">
      <c r="A274" s="1">
        <f t="shared" si="48"/>
        <v>125</v>
      </c>
      <c r="B274" s="105"/>
      <c r="C274" s="340">
        <v>3429</v>
      </c>
      <c r="D274" s="339" t="s">
        <v>160</v>
      </c>
      <c r="E274" s="23">
        <v>0</v>
      </c>
      <c r="F274" s="108">
        <v>8136</v>
      </c>
      <c r="G274" s="123">
        <v>6105</v>
      </c>
      <c r="H274" s="109">
        <f t="shared" si="47"/>
        <v>0.75036873156342188</v>
      </c>
      <c r="J274" s="72"/>
      <c r="K274" s="72"/>
      <c r="L274" s="72"/>
    </row>
    <row r="275" spans="1:12" x14ac:dyDescent="0.2">
      <c r="A275" s="1">
        <f>A274+1</f>
        <v>126</v>
      </c>
      <c r="B275" s="151"/>
      <c r="C275" s="384">
        <v>3639</v>
      </c>
      <c r="D275" s="208" t="s">
        <v>161</v>
      </c>
      <c r="E275" s="40">
        <v>0</v>
      </c>
      <c r="F275" s="385">
        <v>9455</v>
      </c>
      <c r="G275" s="40">
        <v>70</v>
      </c>
      <c r="H275" s="115">
        <f t="shared" si="47"/>
        <v>7.4034902168164992E-3</v>
      </c>
      <c r="I275" s="358"/>
      <c r="J275" s="72"/>
      <c r="K275" s="72"/>
      <c r="L275" s="72"/>
    </row>
    <row r="276" spans="1:12" x14ac:dyDescent="0.2">
      <c r="A276" s="1">
        <f t="shared" si="48"/>
        <v>127</v>
      </c>
      <c r="B276" s="89"/>
      <c r="C276" s="386">
        <v>3745</v>
      </c>
      <c r="D276" s="387" t="s">
        <v>162</v>
      </c>
      <c r="E276" s="139">
        <v>0</v>
      </c>
      <c r="F276" s="186">
        <v>0</v>
      </c>
      <c r="G276" s="139">
        <v>0</v>
      </c>
      <c r="H276" s="115">
        <f t="shared" si="47"/>
        <v>0</v>
      </c>
      <c r="I276" s="358"/>
      <c r="J276" s="72"/>
      <c r="K276" s="72"/>
      <c r="L276" s="72"/>
    </row>
    <row r="277" spans="1:12" x14ac:dyDescent="0.2">
      <c r="A277" s="1">
        <f t="shared" si="48"/>
        <v>128</v>
      </c>
      <c r="B277" s="89"/>
      <c r="C277" s="386">
        <v>5512</v>
      </c>
      <c r="D277" s="387" t="s">
        <v>163</v>
      </c>
      <c r="E277" s="139">
        <v>0</v>
      </c>
      <c r="F277" s="186">
        <v>280</v>
      </c>
      <c r="G277" s="139">
        <v>0</v>
      </c>
      <c r="H277" s="115">
        <f t="shared" si="47"/>
        <v>0</v>
      </c>
      <c r="I277" s="358"/>
      <c r="J277" s="72"/>
      <c r="K277" s="72"/>
      <c r="L277" s="72"/>
    </row>
    <row r="278" spans="1:12" ht="13.5" thickBot="1" x14ac:dyDescent="0.25">
      <c r="A278" s="1">
        <f t="shared" si="48"/>
        <v>129</v>
      </c>
      <c r="B278" s="110"/>
      <c r="C278" s="388">
        <v>6171</v>
      </c>
      <c r="D278" s="388" t="s">
        <v>164</v>
      </c>
      <c r="E278" s="113">
        <v>2000</v>
      </c>
      <c r="F278" s="114">
        <v>2240</v>
      </c>
      <c r="G278" s="113">
        <v>0</v>
      </c>
      <c r="H278" s="249">
        <f t="shared" si="47"/>
        <v>0</v>
      </c>
      <c r="I278" s="358"/>
      <c r="J278" s="72"/>
      <c r="K278" s="72"/>
      <c r="L278" s="72"/>
    </row>
    <row r="279" spans="1:12" ht="13.5" thickBot="1" x14ac:dyDescent="0.25">
      <c r="A279" s="1">
        <f>A278+1</f>
        <v>130</v>
      </c>
      <c r="B279" s="143"/>
      <c r="C279" s="134"/>
      <c r="D279" s="155" t="s">
        <v>52</v>
      </c>
      <c r="E279" s="14">
        <f>SUM(E268:E278)</f>
        <v>2000</v>
      </c>
      <c r="F279" s="14">
        <f>SUM(F268:F278)</f>
        <v>30162</v>
      </c>
      <c r="G279" s="14">
        <f>SUM(G268:G278)</f>
        <v>6749</v>
      </c>
      <c r="H279" s="43">
        <f t="shared" si="47"/>
        <v>0.22375837146077845</v>
      </c>
      <c r="J279" s="72"/>
      <c r="K279" s="72"/>
      <c r="L279" s="72"/>
    </row>
    <row r="280" spans="1:12" x14ac:dyDescent="0.2">
      <c r="B280" s="127"/>
      <c r="C280" s="127"/>
      <c r="D280" s="128"/>
      <c r="E280" s="55"/>
      <c r="F280" s="55"/>
      <c r="G280" s="55"/>
      <c r="H280" s="129"/>
      <c r="J280" s="72"/>
      <c r="K280" s="72"/>
      <c r="L280" s="72"/>
    </row>
    <row r="281" spans="1:12" x14ac:dyDescent="0.2">
      <c r="B281" s="127"/>
      <c r="C281" s="127"/>
      <c r="D281" s="128"/>
      <c r="E281" s="55"/>
      <c r="F281" s="55"/>
      <c r="G281" s="55"/>
      <c r="H281" s="129"/>
      <c r="J281" s="72"/>
      <c r="K281" s="72"/>
      <c r="L281" s="72"/>
    </row>
    <row r="282" spans="1:12" x14ac:dyDescent="0.2">
      <c r="B282" s="127"/>
      <c r="C282" s="127"/>
      <c r="D282" s="128"/>
      <c r="E282" s="55"/>
      <c r="F282" s="55"/>
      <c r="G282" s="55"/>
      <c r="H282" s="129"/>
      <c r="J282" s="72"/>
      <c r="K282" s="72"/>
      <c r="L282" s="72"/>
    </row>
    <row r="283" spans="1:12" x14ac:dyDescent="0.2">
      <c r="B283" s="127"/>
      <c r="C283" s="127"/>
      <c r="D283" s="128"/>
      <c r="E283" s="55"/>
      <c r="F283" s="55"/>
      <c r="G283" s="55"/>
      <c r="H283" s="129"/>
      <c r="J283" s="72"/>
      <c r="K283" s="72"/>
      <c r="L283" s="72"/>
    </row>
    <row r="284" spans="1:12" x14ac:dyDescent="0.2">
      <c r="B284" s="127"/>
      <c r="C284" s="127"/>
      <c r="D284" s="128"/>
      <c r="E284" s="55"/>
      <c r="F284" s="55"/>
      <c r="G284" s="55"/>
      <c r="H284" s="129"/>
      <c r="J284" s="72"/>
      <c r="K284" s="72"/>
      <c r="L284" s="72"/>
    </row>
    <row r="285" spans="1:12" x14ac:dyDescent="0.2">
      <c r="B285" s="127"/>
      <c r="C285" s="127"/>
      <c r="D285" s="128"/>
      <c r="E285" s="55"/>
      <c r="F285" s="55"/>
      <c r="G285" s="55"/>
      <c r="H285" s="129"/>
      <c r="J285" s="72"/>
      <c r="K285" s="72"/>
      <c r="L285" s="72"/>
    </row>
    <row r="286" spans="1:12" x14ac:dyDescent="0.2">
      <c r="B286" s="127"/>
      <c r="C286" s="127"/>
      <c r="D286" s="128"/>
      <c r="E286" s="55"/>
      <c r="F286" s="55"/>
      <c r="G286" s="55"/>
      <c r="H286" s="129"/>
      <c r="J286" s="72"/>
      <c r="K286" s="72"/>
      <c r="L286" s="72"/>
    </row>
    <row r="287" spans="1:12" x14ac:dyDescent="0.2">
      <c r="B287" s="127"/>
      <c r="C287" s="127"/>
      <c r="D287" s="128"/>
      <c r="E287" s="55"/>
      <c r="F287" s="55"/>
      <c r="G287" s="55"/>
      <c r="H287" s="129"/>
      <c r="J287" s="72"/>
      <c r="K287" s="72"/>
      <c r="L287" s="72"/>
    </row>
    <row r="288" spans="1:12" x14ac:dyDescent="0.2">
      <c r="B288" s="127"/>
      <c r="C288" s="127"/>
      <c r="D288" s="128"/>
      <c r="E288" s="55"/>
      <c r="F288" s="55"/>
      <c r="G288" s="55"/>
      <c r="H288" s="129"/>
      <c r="J288" s="72"/>
      <c r="K288" s="72"/>
      <c r="L288" s="72"/>
    </row>
    <row r="289" spans="1:12" x14ac:dyDescent="0.2">
      <c r="B289" s="127"/>
      <c r="C289" s="127"/>
      <c r="D289" s="128"/>
      <c r="E289" s="55"/>
      <c r="F289" s="55"/>
      <c r="G289" s="55"/>
      <c r="H289" s="129"/>
      <c r="J289" s="72"/>
      <c r="K289" s="72"/>
      <c r="L289" s="72"/>
    </row>
    <row r="290" spans="1:12" ht="15.75" thickBot="1" x14ac:dyDescent="0.3">
      <c r="B290" s="57" t="s">
        <v>165</v>
      </c>
      <c r="C290" s="58"/>
      <c r="D290" s="58"/>
      <c r="E290" s="59"/>
      <c r="F290" s="59"/>
      <c r="G290" s="60"/>
      <c r="H290" s="60"/>
      <c r="J290" s="72"/>
      <c r="K290" s="72"/>
      <c r="L290" s="72"/>
    </row>
    <row r="291" spans="1:12" ht="13.5" thickBot="1" x14ac:dyDescent="0.25">
      <c r="B291" s="63"/>
      <c r="C291" s="64"/>
      <c r="D291" s="64"/>
      <c r="E291" s="65"/>
      <c r="F291" s="65"/>
      <c r="G291" s="66"/>
      <c r="H291" s="67"/>
      <c r="J291" s="72"/>
      <c r="K291" s="72"/>
      <c r="L291" s="72"/>
    </row>
    <row r="292" spans="1:12" ht="13.5" thickBot="1" x14ac:dyDescent="0.25">
      <c r="B292" s="68"/>
      <c r="C292" s="13" t="s">
        <v>93</v>
      </c>
      <c r="D292" s="13"/>
      <c r="E292" s="69"/>
      <c r="F292" s="69"/>
      <c r="G292" s="70"/>
      <c r="H292" s="71"/>
      <c r="J292" s="72"/>
      <c r="K292" s="72"/>
      <c r="L292" s="72"/>
    </row>
    <row r="293" spans="1:12" ht="13.5" thickBot="1" x14ac:dyDescent="0.25">
      <c r="B293" s="96"/>
      <c r="C293" s="97" t="s">
        <v>166</v>
      </c>
      <c r="D293" s="97"/>
      <c r="E293" s="98" t="s">
        <v>167</v>
      </c>
      <c r="F293" s="98"/>
      <c r="G293" s="99"/>
      <c r="H293" s="100"/>
      <c r="J293" s="72"/>
      <c r="K293" s="72"/>
      <c r="L293" s="72"/>
    </row>
    <row r="294" spans="1:12" s="3" customFormat="1" ht="18.75" thickBot="1" x14ac:dyDescent="0.3">
      <c r="B294" s="4" t="s">
        <v>32</v>
      </c>
      <c r="C294" s="101" t="s">
        <v>33</v>
      </c>
      <c r="D294" s="101" t="s">
        <v>0</v>
      </c>
      <c r="E294" s="7" t="s">
        <v>1</v>
      </c>
      <c r="F294" s="8" t="s">
        <v>2</v>
      </c>
      <c r="G294" s="79" t="s">
        <v>3</v>
      </c>
      <c r="H294" s="10" t="s">
        <v>4</v>
      </c>
    </row>
    <row r="295" spans="1:12" x14ac:dyDescent="0.2">
      <c r="A295" s="1">
        <f>A279+1</f>
        <v>131</v>
      </c>
      <c r="B295" s="147">
        <v>1332</v>
      </c>
      <c r="C295" s="148"/>
      <c r="D295" s="389" t="s">
        <v>168</v>
      </c>
      <c r="E295" s="390">
        <v>0</v>
      </c>
      <c r="F295" s="390">
        <v>0</v>
      </c>
      <c r="G295" s="185">
        <v>0</v>
      </c>
      <c r="H295" s="49">
        <f t="shared" ref="H295:H297" si="49">IF(F295=0,0,G295/F295)</f>
        <v>0</v>
      </c>
      <c r="J295" s="72"/>
      <c r="K295" s="72"/>
      <c r="L295" s="72"/>
    </row>
    <row r="296" spans="1:12" ht="13.5" thickBot="1" x14ac:dyDescent="0.25">
      <c r="A296" s="1">
        <f t="shared" ref="A296:A297" si="50">A295+1</f>
        <v>132</v>
      </c>
      <c r="B296" s="110">
        <v>1361</v>
      </c>
      <c r="C296" s="111"/>
      <c r="D296" s="391" t="s">
        <v>169</v>
      </c>
      <c r="E296" s="392">
        <v>55</v>
      </c>
      <c r="F296" s="392">
        <v>55</v>
      </c>
      <c r="G296" s="140">
        <v>73</v>
      </c>
      <c r="H296" s="141">
        <f t="shared" si="49"/>
        <v>1.3272727272727274</v>
      </c>
      <c r="J296" s="72"/>
      <c r="K296" s="72"/>
      <c r="L296" s="72"/>
    </row>
    <row r="297" spans="1:12" ht="13.5" thickBot="1" x14ac:dyDescent="0.25">
      <c r="A297" s="1">
        <f t="shared" si="50"/>
        <v>133</v>
      </c>
      <c r="B297" s="143"/>
      <c r="C297" s="134"/>
      <c r="D297" s="104" t="s">
        <v>52</v>
      </c>
      <c r="E297" s="393">
        <f t="shared" ref="E297:G297" si="51">SUM(E295:E296)</f>
        <v>55</v>
      </c>
      <c r="F297" s="393">
        <f t="shared" si="51"/>
        <v>55</v>
      </c>
      <c r="G297" s="393">
        <f t="shared" si="51"/>
        <v>73</v>
      </c>
      <c r="H297" s="15">
        <f t="shared" si="49"/>
        <v>1.3272727272727274</v>
      </c>
      <c r="J297" s="72"/>
      <c r="K297" s="72"/>
      <c r="L297" s="72"/>
    </row>
    <row r="298" spans="1:12" ht="13.5" thickBot="1" x14ac:dyDescent="0.25">
      <c r="B298" s="63"/>
      <c r="C298" s="13" t="s">
        <v>93</v>
      </c>
      <c r="D298" s="13"/>
      <c r="E298" s="65"/>
      <c r="F298" s="65"/>
      <c r="G298" s="66"/>
      <c r="H298" s="67"/>
      <c r="J298" s="72"/>
      <c r="K298" s="72"/>
      <c r="L298" s="72"/>
    </row>
    <row r="299" spans="1:12" x14ac:dyDescent="0.2">
      <c r="B299" s="68"/>
      <c r="C299" s="75" t="s">
        <v>40</v>
      </c>
      <c r="D299" s="75"/>
      <c r="E299" s="69" t="s">
        <v>170</v>
      </c>
      <c r="F299" s="69"/>
      <c r="G299" s="70"/>
      <c r="H299" s="71"/>
      <c r="J299" s="72"/>
      <c r="K299" s="72"/>
      <c r="L299" s="72"/>
    </row>
    <row r="300" spans="1:12" ht="13.5" thickBot="1" x14ac:dyDescent="0.25">
      <c r="B300" s="96"/>
      <c r="C300" s="97"/>
      <c r="D300" s="97"/>
      <c r="E300" s="98"/>
      <c r="F300" s="98"/>
      <c r="G300" s="99"/>
      <c r="H300" s="100"/>
      <c r="J300" s="72"/>
      <c r="K300" s="72"/>
      <c r="L300" s="72"/>
    </row>
    <row r="301" spans="1:12" s="3" customFormat="1" ht="18.75" thickBot="1" x14ac:dyDescent="0.3">
      <c r="B301" s="4" t="s">
        <v>32</v>
      </c>
      <c r="C301" s="5" t="s">
        <v>33</v>
      </c>
      <c r="D301" s="6" t="s">
        <v>0</v>
      </c>
      <c r="E301" s="7" t="s">
        <v>1</v>
      </c>
      <c r="F301" s="8" t="s">
        <v>2</v>
      </c>
      <c r="G301" s="79" t="s">
        <v>3</v>
      </c>
      <c r="H301" s="10" t="s">
        <v>4</v>
      </c>
    </row>
    <row r="302" spans="1:12" x14ac:dyDescent="0.2">
      <c r="A302" s="1">
        <f>A297+1</f>
        <v>134</v>
      </c>
      <c r="B302" s="363">
        <v>2212</v>
      </c>
      <c r="C302" s="219">
        <v>1014</v>
      </c>
      <c r="D302" s="364" t="s">
        <v>171</v>
      </c>
      <c r="E302" s="161">
        <v>0</v>
      </c>
      <c r="F302" s="161">
        <v>0</v>
      </c>
      <c r="G302" s="394">
        <v>0</v>
      </c>
      <c r="H302" s="24">
        <f t="shared" ref="H302:H317" si="52">IF(F302=0,0,G302/F302)</f>
        <v>0</v>
      </c>
      <c r="J302" s="72"/>
      <c r="K302" s="72"/>
      <c r="L302" s="72"/>
    </row>
    <row r="303" spans="1:12" ht="13.5" thickBot="1" x14ac:dyDescent="0.25">
      <c r="A303" s="1">
        <f t="shared" ref="A303:A317" si="53">A302+1</f>
        <v>135</v>
      </c>
      <c r="B303" s="387">
        <v>2324</v>
      </c>
      <c r="C303" s="111">
        <v>1014</v>
      </c>
      <c r="D303" s="91" t="s">
        <v>172</v>
      </c>
      <c r="E303" s="113">
        <v>0</v>
      </c>
      <c r="F303" s="113">
        <v>0</v>
      </c>
      <c r="G303" s="248">
        <v>0</v>
      </c>
      <c r="H303" s="24">
        <f t="shared" si="52"/>
        <v>0</v>
      </c>
      <c r="J303" s="72"/>
      <c r="K303" s="72"/>
      <c r="L303" s="72"/>
    </row>
    <row r="304" spans="1:12" ht="13.5" thickBot="1" x14ac:dyDescent="0.25">
      <c r="A304" s="1">
        <f t="shared" si="53"/>
        <v>136</v>
      </c>
      <c r="B304" s="143"/>
      <c r="C304" s="134"/>
      <c r="D304" s="126" t="s">
        <v>173</v>
      </c>
      <c r="E304" s="119">
        <f t="shared" ref="E304:G304" si="54">SUM(E302:E303)</f>
        <v>0</v>
      </c>
      <c r="F304" s="119">
        <f t="shared" si="54"/>
        <v>0</v>
      </c>
      <c r="G304" s="119">
        <f t="shared" si="54"/>
        <v>0</v>
      </c>
      <c r="H304" s="15">
        <f t="shared" si="52"/>
        <v>0</v>
      </c>
      <c r="J304" s="72"/>
      <c r="K304" s="72"/>
      <c r="L304" s="72"/>
    </row>
    <row r="305" spans="1:12" x14ac:dyDescent="0.2">
      <c r="A305" s="1">
        <f t="shared" si="53"/>
        <v>137</v>
      </c>
      <c r="B305" s="363">
        <v>2212</v>
      </c>
      <c r="C305" s="219">
        <v>3719</v>
      </c>
      <c r="D305" s="364" t="s">
        <v>174</v>
      </c>
      <c r="E305" s="161">
        <v>0</v>
      </c>
      <c r="F305" s="161">
        <v>0</v>
      </c>
      <c r="G305" s="394">
        <v>0</v>
      </c>
      <c r="H305" s="24">
        <f t="shared" si="52"/>
        <v>0</v>
      </c>
      <c r="J305" s="72"/>
      <c r="K305" s="72"/>
      <c r="L305" s="72"/>
    </row>
    <row r="306" spans="1:12" ht="13.5" thickBot="1" x14ac:dyDescent="0.25">
      <c r="A306" s="1">
        <f t="shared" si="53"/>
        <v>138</v>
      </c>
      <c r="B306" s="387">
        <v>2324</v>
      </c>
      <c r="C306" s="111">
        <v>3719</v>
      </c>
      <c r="D306" s="91" t="s">
        <v>175</v>
      </c>
      <c r="E306" s="113">
        <v>0</v>
      </c>
      <c r="F306" s="113">
        <v>0</v>
      </c>
      <c r="G306" s="248">
        <v>0</v>
      </c>
      <c r="H306" s="24">
        <f t="shared" si="52"/>
        <v>0</v>
      </c>
      <c r="J306" s="72"/>
      <c r="K306" s="72"/>
      <c r="L306" s="72"/>
    </row>
    <row r="307" spans="1:12" ht="13.5" thickBot="1" x14ac:dyDescent="0.25">
      <c r="A307" s="1">
        <f t="shared" si="53"/>
        <v>139</v>
      </c>
      <c r="B307" s="143"/>
      <c r="C307" s="134"/>
      <c r="D307" s="126" t="s">
        <v>176</v>
      </c>
      <c r="E307" s="119">
        <f t="shared" ref="E307:G307" si="55">SUM(E305:E306)</f>
        <v>0</v>
      </c>
      <c r="F307" s="119">
        <f t="shared" si="55"/>
        <v>0</v>
      </c>
      <c r="G307" s="119">
        <f t="shared" si="55"/>
        <v>0</v>
      </c>
      <c r="H307" s="15">
        <f t="shared" si="52"/>
        <v>0</v>
      </c>
      <c r="J307" s="72"/>
      <c r="K307" s="72"/>
      <c r="L307" s="72"/>
    </row>
    <row r="308" spans="1:12" x14ac:dyDescent="0.2">
      <c r="A308" s="1">
        <f>A307+1</f>
        <v>140</v>
      </c>
      <c r="B308" s="383">
        <v>2212</v>
      </c>
      <c r="C308" s="148">
        <v>3722</v>
      </c>
      <c r="D308" s="149" t="s">
        <v>177</v>
      </c>
      <c r="E308" s="48">
        <v>3</v>
      </c>
      <c r="F308" s="48">
        <v>3</v>
      </c>
      <c r="G308" s="150">
        <v>0</v>
      </c>
      <c r="H308" s="24">
        <f t="shared" si="52"/>
        <v>0</v>
      </c>
      <c r="J308" s="72"/>
      <c r="K308" s="72"/>
      <c r="L308" s="72"/>
    </row>
    <row r="309" spans="1:12" x14ac:dyDescent="0.2">
      <c r="A309" s="1">
        <f t="shared" si="53"/>
        <v>141</v>
      </c>
      <c r="B309" s="339">
        <v>2324</v>
      </c>
      <c r="C309" s="106">
        <v>3722</v>
      </c>
      <c r="D309" s="107" t="s">
        <v>178</v>
      </c>
      <c r="E309" s="48">
        <v>0</v>
      </c>
      <c r="F309" s="48">
        <v>0</v>
      </c>
      <c r="G309" s="150">
        <v>0</v>
      </c>
      <c r="H309" s="24">
        <f t="shared" si="52"/>
        <v>0</v>
      </c>
      <c r="J309" s="72"/>
      <c r="K309" s="72"/>
      <c r="L309" s="72"/>
    </row>
    <row r="310" spans="1:12" ht="13.5" thickBot="1" x14ac:dyDescent="0.25">
      <c r="A310" s="1">
        <f t="shared" si="53"/>
        <v>142</v>
      </c>
      <c r="B310" s="208">
        <v>2324</v>
      </c>
      <c r="C310" s="395">
        <v>3725</v>
      </c>
      <c r="D310" s="127" t="s">
        <v>179</v>
      </c>
      <c r="E310" s="40">
        <v>0</v>
      </c>
      <c r="F310" s="40">
        <v>0</v>
      </c>
      <c r="G310" s="153">
        <v>0</v>
      </c>
      <c r="H310" s="24">
        <f t="shared" si="52"/>
        <v>0</v>
      </c>
      <c r="J310" s="72"/>
      <c r="K310" s="72"/>
      <c r="L310" s="72"/>
    </row>
    <row r="311" spans="1:12" ht="13.5" thickBot="1" x14ac:dyDescent="0.25">
      <c r="A311" s="1">
        <f t="shared" si="53"/>
        <v>143</v>
      </c>
      <c r="B311" s="143"/>
      <c r="C311" s="134"/>
      <c r="D311" s="126" t="s">
        <v>180</v>
      </c>
      <c r="E311" s="14">
        <f>SUM(E308:E310)</f>
        <v>3</v>
      </c>
      <c r="F311" s="14">
        <f>SUM(F308:F310)</f>
        <v>3</v>
      </c>
      <c r="G311" s="14">
        <f>SUM(G308:G310)</f>
        <v>0</v>
      </c>
      <c r="H311" s="15">
        <f t="shared" si="52"/>
        <v>0</v>
      </c>
      <c r="J311" s="72"/>
      <c r="K311" s="72"/>
      <c r="L311" s="72"/>
    </row>
    <row r="312" spans="1:12" x14ac:dyDescent="0.2">
      <c r="A312" s="1">
        <f t="shared" si="53"/>
        <v>144</v>
      </c>
      <c r="B312" s="135">
        <v>2212</v>
      </c>
      <c r="C312" s="136">
        <v>3745</v>
      </c>
      <c r="D312" s="396" t="s">
        <v>181</v>
      </c>
      <c r="E312" s="18">
        <v>0</v>
      </c>
      <c r="F312" s="19">
        <v>0</v>
      </c>
      <c r="G312" s="138">
        <v>5</v>
      </c>
      <c r="H312" s="244">
        <f t="shared" si="52"/>
        <v>0</v>
      </c>
      <c r="J312" s="72"/>
      <c r="K312" s="72"/>
      <c r="L312" s="72"/>
    </row>
    <row r="313" spans="1:12" x14ac:dyDescent="0.2">
      <c r="A313" s="1">
        <f t="shared" si="53"/>
        <v>145</v>
      </c>
      <c r="B313" s="147">
        <v>2321</v>
      </c>
      <c r="C313" s="148">
        <v>3745</v>
      </c>
      <c r="D313" s="149" t="s">
        <v>182</v>
      </c>
      <c r="E313" s="48">
        <v>0</v>
      </c>
      <c r="F313" s="184">
        <v>0</v>
      </c>
      <c r="G313" s="185">
        <v>0</v>
      </c>
      <c r="H313" s="371">
        <f t="shared" si="52"/>
        <v>0</v>
      </c>
      <c r="J313" s="72"/>
      <c r="K313" s="72"/>
      <c r="L313" s="72"/>
    </row>
    <row r="314" spans="1:12" x14ac:dyDescent="0.2">
      <c r="A314" s="1">
        <f t="shared" si="53"/>
        <v>146</v>
      </c>
      <c r="B314" s="105">
        <v>2324</v>
      </c>
      <c r="C314" s="106">
        <v>3745</v>
      </c>
      <c r="D314" s="107" t="s">
        <v>183</v>
      </c>
      <c r="E314" s="23">
        <v>0</v>
      </c>
      <c r="F314" s="108">
        <v>0</v>
      </c>
      <c r="G314" s="123">
        <v>0</v>
      </c>
      <c r="H314" s="109">
        <f t="shared" si="52"/>
        <v>0</v>
      </c>
      <c r="J314" s="72"/>
      <c r="K314" s="72"/>
      <c r="L314" s="72"/>
    </row>
    <row r="315" spans="1:12" ht="13.5" thickBot="1" x14ac:dyDescent="0.25">
      <c r="A315" s="1">
        <f t="shared" si="53"/>
        <v>147</v>
      </c>
      <c r="B315" s="110">
        <v>2329</v>
      </c>
      <c r="C315" s="111">
        <v>3745</v>
      </c>
      <c r="D315" s="112" t="s">
        <v>184</v>
      </c>
      <c r="E315" s="113">
        <v>0</v>
      </c>
      <c r="F315" s="114">
        <v>0</v>
      </c>
      <c r="G315" s="140">
        <v>0</v>
      </c>
      <c r="H315" s="249">
        <f t="shared" si="52"/>
        <v>0</v>
      </c>
      <c r="J315" s="72"/>
      <c r="K315" s="72"/>
      <c r="L315" s="72"/>
    </row>
    <row r="316" spans="1:12" ht="13.5" thickBot="1" x14ac:dyDescent="0.25">
      <c r="A316" s="1">
        <f t="shared" si="53"/>
        <v>148</v>
      </c>
      <c r="B316" s="208"/>
      <c r="C316" s="397"/>
      <c r="D316" s="398" t="s">
        <v>185</v>
      </c>
      <c r="E316" s="336">
        <f>SUM(E312:E315)</f>
        <v>0</v>
      </c>
      <c r="F316" s="336">
        <f>SUM(F312:F315)</f>
        <v>0</v>
      </c>
      <c r="G316" s="336">
        <f>SUM(G312:G315)</f>
        <v>5</v>
      </c>
      <c r="H316" s="254">
        <f t="shared" si="52"/>
        <v>0</v>
      </c>
      <c r="J316" s="72"/>
      <c r="K316" s="72"/>
      <c r="L316" s="72"/>
    </row>
    <row r="317" spans="1:12" ht="13.5" thickBot="1" x14ac:dyDescent="0.25">
      <c r="A317" s="1">
        <f t="shared" si="53"/>
        <v>149</v>
      </c>
      <c r="B317" s="143"/>
      <c r="C317" s="134"/>
      <c r="D317" s="104" t="s">
        <v>52</v>
      </c>
      <c r="E317" s="14">
        <f>SUM(E304+E307+E311+E316)</f>
        <v>3</v>
      </c>
      <c r="F317" s="14">
        <f>SUM(F304+F307+F311+F316)</f>
        <v>3</v>
      </c>
      <c r="G317" s="14">
        <f>SUM(G304+G307+G311+G316)</f>
        <v>5</v>
      </c>
      <c r="H317" s="15">
        <f t="shared" si="52"/>
        <v>1.6666666666666667</v>
      </c>
      <c r="J317" s="72"/>
      <c r="K317" s="72"/>
      <c r="L317" s="72"/>
    </row>
    <row r="318" spans="1:12" ht="13.5" thickBot="1" x14ac:dyDescent="0.25">
      <c r="B318" s="63"/>
      <c r="C318" s="156" t="s">
        <v>64</v>
      </c>
      <c r="D318" s="157"/>
      <c r="E318" s="66"/>
      <c r="F318" s="399"/>
      <c r="G318" s="400"/>
      <c r="H318" s="401"/>
      <c r="J318" s="72"/>
      <c r="K318" s="72"/>
      <c r="L318" s="72"/>
    </row>
    <row r="319" spans="1:12" x14ac:dyDescent="0.2">
      <c r="B319" s="68"/>
      <c r="C319" s="75" t="s">
        <v>186</v>
      </c>
      <c r="D319" s="75"/>
      <c r="E319" s="70"/>
      <c r="F319" s="74"/>
      <c r="G319" s="402"/>
      <c r="H319" s="403"/>
      <c r="J319" s="72"/>
      <c r="K319" s="72"/>
      <c r="L319" s="72"/>
    </row>
    <row r="320" spans="1:12" ht="13.5" thickBot="1" x14ac:dyDescent="0.25">
      <c r="B320" s="96"/>
      <c r="C320" s="97" t="s">
        <v>187</v>
      </c>
      <c r="D320" s="97"/>
      <c r="E320" s="99"/>
      <c r="F320" s="404"/>
      <c r="G320" s="405"/>
      <c r="H320" s="406"/>
      <c r="J320" s="72"/>
      <c r="K320" s="72"/>
      <c r="L320" s="72"/>
    </row>
    <row r="321" spans="1:12" s="3" customFormat="1" ht="18.75" thickBot="1" x14ac:dyDescent="0.3">
      <c r="B321" s="4" t="s">
        <v>32</v>
      </c>
      <c r="C321" s="101" t="s">
        <v>33</v>
      </c>
      <c r="D321" s="101" t="s">
        <v>0</v>
      </c>
      <c r="E321" s="7" t="s">
        <v>1</v>
      </c>
      <c r="F321" s="8" t="s">
        <v>2</v>
      </c>
      <c r="G321" s="79" t="s">
        <v>3</v>
      </c>
      <c r="H321" s="10" t="s">
        <v>4</v>
      </c>
    </row>
    <row r="322" spans="1:12" ht="13.5" thickBot="1" x14ac:dyDescent="0.25">
      <c r="A322" s="1">
        <f>A317+1</f>
        <v>150</v>
      </c>
      <c r="B322" s="124"/>
      <c r="C322" s="125">
        <v>1014</v>
      </c>
      <c r="D322" s="134" t="s">
        <v>188</v>
      </c>
      <c r="E322" s="132">
        <v>250</v>
      </c>
      <c r="F322" s="132">
        <v>250</v>
      </c>
      <c r="G322" s="407">
        <v>49</v>
      </c>
      <c r="H322" s="24">
        <f t="shared" ref="H322:H323" si="56">IF(F322=0,0,G322/F322)</f>
        <v>0.19600000000000001</v>
      </c>
      <c r="J322" s="72"/>
      <c r="K322" s="72"/>
      <c r="L322" s="72"/>
    </row>
    <row r="323" spans="1:12" ht="13.5" thickBot="1" x14ac:dyDescent="0.25">
      <c r="A323" s="1">
        <f t="shared" ref="A323" si="57">A322+1</f>
        <v>151</v>
      </c>
      <c r="B323" s="143"/>
      <c r="C323" s="134"/>
      <c r="D323" s="104" t="s">
        <v>52</v>
      </c>
      <c r="E323" s="14">
        <f t="shared" ref="E323:G323" si="58">SUM(E322)</f>
        <v>250</v>
      </c>
      <c r="F323" s="14">
        <f t="shared" si="58"/>
        <v>250</v>
      </c>
      <c r="G323" s="14">
        <f t="shared" si="58"/>
        <v>49</v>
      </c>
      <c r="H323" s="15">
        <f t="shared" si="56"/>
        <v>0.19600000000000001</v>
      </c>
      <c r="J323" s="72"/>
      <c r="K323" s="72"/>
      <c r="L323" s="72"/>
    </row>
    <row r="324" spans="1:12" x14ac:dyDescent="0.2">
      <c r="B324" s="63"/>
      <c r="C324" s="121"/>
      <c r="D324" s="64"/>
      <c r="E324" s="65"/>
      <c r="F324" s="65"/>
      <c r="G324" s="66"/>
      <c r="H324" s="67"/>
      <c r="J324" s="72"/>
      <c r="K324" s="72"/>
      <c r="L324" s="72"/>
    </row>
    <row r="325" spans="1:12" x14ac:dyDescent="0.2">
      <c r="B325" s="68"/>
      <c r="C325" s="75" t="s">
        <v>137</v>
      </c>
      <c r="D325" s="75"/>
      <c r="E325" s="69"/>
      <c r="F325" s="69"/>
      <c r="G325" s="70"/>
      <c r="H325" s="71"/>
      <c r="J325" s="72"/>
      <c r="K325" s="72"/>
      <c r="L325" s="72"/>
    </row>
    <row r="326" spans="1:12" ht="13.5" thickBot="1" x14ac:dyDescent="0.25">
      <c r="B326" s="96"/>
      <c r="C326" s="99" t="s">
        <v>187</v>
      </c>
      <c r="D326" s="99"/>
      <c r="E326" s="98"/>
      <c r="F326" s="98"/>
      <c r="G326" s="99"/>
      <c r="H326" s="100"/>
      <c r="J326" s="72"/>
      <c r="K326" s="72"/>
      <c r="L326" s="72"/>
    </row>
    <row r="327" spans="1:12" s="3" customFormat="1" ht="18.75" thickBot="1" x14ac:dyDescent="0.3">
      <c r="B327" s="4" t="s">
        <v>32</v>
      </c>
      <c r="C327" s="101" t="s">
        <v>33</v>
      </c>
      <c r="D327" s="101" t="s">
        <v>0</v>
      </c>
      <c r="E327" s="7" t="s">
        <v>1</v>
      </c>
      <c r="F327" s="8" t="s">
        <v>2</v>
      </c>
      <c r="G327" s="126" t="s">
        <v>3</v>
      </c>
      <c r="H327" s="10" t="s">
        <v>4</v>
      </c>
    </row>
    <row r="328" spans="1:12" ht="13.5" thickBot="1" x14ac:dyDescent="0.25">
      <c r="A328" s="1">
        <f>A323+1</f>
        <v>152</v>
      </c>
      <c r="B328" s="110"/>
      <c r="C328" s="111">
        <v>2219</v>
      </c>
      <c r="D328" s="408" t="s">
        <v>189</v>
      </c>
      <c r="E328" s="113">
        <v>15400</v>
      </c>
      <c r="F328" s="113">
        <v>15400</v>
      </c>
      <c r="G328" s="409">
        <v>7262</v>
      </c>
      <c r="H328" s="24">
        <f t="shared" ref="H328:H329" si="59">IF(F328=0,0,G328/F328)</f>
        <v>0.47155844155844157</v>
      </c>
      <c r="J328" s="72"/>
      <c r="K328" s="72"/>
      <c r="L328" s="72"/>
    </row>
    <row r="329" spans="1:12" ht="13.5" thickBot="1" x14ac:dyDescent="0.25">
      <c r="A329" s="1">
        <f t="shared" ref="A329" si="60">A328+1</f>
        <v>153</v>
      </c>
      <c r="B329" s="143"/>
      <c r="C329" s="134"/>
      <c r="D329" s="104" t="s">
        <v>52</v>
      </c>
      <c r="E329" s="348">
        <f t="shared" ref="E329:G329" si="61">SUM(E328:E328)</f>
        <v>15400</v>
      </c>
      <c r="F329" s="410">
        <f t="shared" si="61"/>
        <v>15400</v>
      </c>
      <c r="G329" s="411">
        <f t="shared" si="61"/>
        <v>7262</v>
      </c>
      <c r="H329" s="15">
        <f t="shared" si="59"/>
        <v>0.47155844155844157</v>
      </c>
      <c r="I329" s="358"/>
      <c r="J329" s="72"/>
      <c r="K329" s="72"/>
      <c r="L329" s="72"/>
    </row>
    <row r="330" spans="1:12" x14ac:dyDescent="0.2">
      <c r="B330" s="63"/>
      <c r="C330" s="121"/>
      <c r="D330" s="64"/>
      <c r="E330" s="65"/>
      <c r="F330" s="65"/>
      <c r="G330" s="66"/>
      <c r="H330" s="67"/>
      <c r="J330" s="72"/>
      <c r="K330" s="72"/>
      <c r="L330" s="72"/>
    </row>
    <row r="331" spans="1:12" x14ac:dyDescent="0.2">
      <c r="B331" s="68"/>
      <c r="C331" s="75" t="s">
        <v>142</v>
      </c>
      <c r="D331" s="75"/>
      <c r="E331" s="69"/>
      <c r="F331" s="69"/>
      <c r="G331" s="70"/>
      <c r="H331" s="71"/>
      <c r="J331" s="72"/>
      <c r="K331" s="72"/>
      <c r="L331" s="72"/>
    </row>
    <row r="332" spans="1:12" ht="13.5" thickBot="1" x14ac:dyDescent="0.25">
      <c r="B332" s="96"/>
      <c r="C332" s="99" t="s">
        <v>190</v>
      </c>
      <c r="D332" s="99"/>
      <c r="E332" s="98"/>
      <c r="F332" s="98"/>
      <c r="G332" s="99"/>
      <c r="H332" s="100"/>
      <c r="J332" s="72"/>
      <c r="K332" s="72"/>
      <c r="L332" s="72"/>
    </row>
    <row r="333" spans="1:12" s="3" customFormat="1" ht="18.75" thickBot="1" x14ac:dyDescent="0.3">
      <c r="B333" s="4" t="s">
        <v>32</v>
      </c>
      <c r="C333" s="101" t="s">
        <v>33</v>
      </c>
      <c r="D333" s="101" t="s">
        <v>0</v>
      </c>
      <c r="E333" s="7" t="s">
        <v>1</v>
      </c>
      <c r="F333" s="412" t="s">
        <v>2</v>
      </c>
      <c r="G333" s="126" t="s">
        <v>3</v>
      </c>
      <c r="H333" s="10" t="s">
        <v>4</v>
      </c>
    </row>
    <row r="334" spans="1:12" x14ac:dyDescent="0.2">
      <c r="A334" s="1">
        <f>A329+1</f>
        <v>154</v>
      </c>
      <c r="B334" s="413"/>
      <c r="C334" s="302">
        <v>3111</v>
      </c>
      <c r="D334" s="303" t="s">
        <v>144</v>
      </c>
      <c r="E334" s="414">
        <v>700</v>
      </c>
      <c r="F334" s="414">
        <v>700</v>
      </c>
      <c r="G334" s="209">
        <v>198</v>
      </c>
      <c r="H334" s="24">
        <f t="shared" ref="H334:H342" si="62">IF(F334=0,0,G334/F334)</f>
        <v>0.28285714285714286</v>
      </c>
      <c r="J334" s="72"/>
      <c r="K334" s="72"/>
      <c r="L334" s="72"/>
    </row>
    <row r="335" spans="1:12" x14ac:dyDescent="0.2">
      <c r="A335" s="1">
        <f t="shared" ref="A335:A342" si="63">A334+1</f>
        <v>155</v>
      </c>
      <c r="B335" s="84"/>
      <c r="C335" s="245">
        <v>3421</v>
      </c>
      <c r="D335" s="107" t="s">
        <v>191</v>
      </c>
      <c r="E335" s="206">
        <v>600</v>
      </c>
      <c r="F335" s="206">
        <v>600</v>
      </c>
      <c r="G335" s="122">
        <v>485</v>
      </c>
      <c r="H335" s="24">
        <f t="shared" si="62"/>
        <v>0.80833333333333335</v>
      </c>
      <c r="J335" s="72"/>
      <c r="K335" s="72"/>
      <c r="L335" s="72"/>
    </row>
    <row r="336" spans="1:12" x14ac:dyDescent="0.2">
      <c r="A336" s="1">
        <f t="shared" si="63"/>
        <v>156</v>
      </c>
      <c r="B336" s="415"/>
      <c r="C336" s="416">
        <v>3639</v>
      </c>
      <c r="D336" s="107" t="s">
        <v>192</v>
      </c>
      <c r="E336" s="23">
        <v>390</v>
      </c>
      <c r="F336" s="23">
        <v>430</v>
      </c>
      <c r="G336" s="123">
        <v>115</v>
      </c>
      <c r="H336" s="24">
        <f t="shared" si="62"/>
        <v>0.26744186046511625</v>
      </c>
      <c r="J336" s="72"/>
      <c r="K336" s="72"/>
      <c r="L336" s="72"/>
    </row>
    <row r="337" spans="1:12" x14ac:dyDescent="0.2">
      <c r="A337" s="1">
        <f t="shared" si="63"/>
        <v>157</v>
      </c>
      <c r="B337" s="147"/>
      <c r="C337" s="148">
        <v>3721</v>
      </c>
      <c r="D337" s="149" t="s">
        <v>193</v>
      </c>
      <c r="E337" s="48">
        <v>0</v>
      </c>
      <c r="F337" s="48">
        <v>0</v>
      </c>
      <c r="G337" s="185">
        <v>0</v>
      </c>
      <c r="H337" s="24">
        <f t="shared" si="62"/>
        <v>0</v>
      </c>
      <c r="J337" s="72"/>
      <c r="K337" s="72"/>
      <c r="L337" s="72"/>
    </row>
    <row r="338" spans="1:12" x14ac:dyDescent="0.2">
      <c r="A338" s="1">
        <f t="shared" si="63"/>
        <v>158</v>
      </c>
      <c r="B338" s="105"/>
      <c r="C338" s="106">
        <v>3722</v>
      </c>
      <c r="D338" s="107" t="s">
        <v>194</v>
      </c>
      <c r="E338" s="23">
        <v>2440</v>
      </c>
      <c r="F338" s="23">
        <v>2440</v>
      </c>
      <c r="G338" s="123">
        <v>939</v>
      </c>
      <c r="H338" s="24">
        <f t="shared" si="62"/>
        <v>0.38483606557377048</v>
      </c>
      <c r="J338" s="72"/>
      <c r="K338" s="72"/>
      <c r="L338" s="72"/>
    </row>
    <row r="339" spans="1:12" x14ac:dyDescent="0.2">
      <c r="A339" s="1">
        <f t="shared" si="63"/>
        <v>159</v>
      </c>
      <c r="B339" s="105"/>
      <c r="C339" s="231">
        <v>3723</v>
      </c>
      <c r="D339" s="231" t="s">
        <v>195</v>
      </c>
      <c r="E339" s="23">
        <v>0</v>
      </c>
      <c r="F339" s="23">
        <v>0</v>
      </c>
      <c r="G339" s="123">
        <v>0</v>
      </c>
      <c r="H339" s="24">
        <f t="shared" si="62"/>
        <v>0</v>
      </c>
      <c r="J339" s="72"/>
      <c r="K339" s="72"/>
      <c r="L339" s="72"/>
    </row>
    <row r="340" spans="1:12" x14ac:dyDescent="0.2">
      <c r="A340" s="1">
        <f t="shared" si="63"/>
        <v>160</v>
      </c>
      <c r="B340" s="105"/>
      <c r="C340" s="231">
        <v>3725</v>
      </c>
      <c r="D340" s="231" t="s">
        <v>196</v>
      </c>
      <c r="E340" s="23">
        <v>100</v>
      </c>
      <c r="F340" s="23">
        <v>100</v>
      </c>
      <c r="G340" s="123">
        <v>1</v>
      </c>
      <c r="H340" s="24">
        <f t="shared" si="62"/>
        <v>0.01</v>
      </c>
      <c r="J340" s="72"/>
      <c r="K340" s="72"/>
      <c r="L340" s="72"/>
    </row>
    <row r="341" spans="1:12" ht="13.5" thickBot="1" x14ac:dyDescent="0.25">
      <c r="A341" s="1">
        <f t="shared" si="63"/>
        <v>161</v>
      </c>
      <c r="B341" s="208"/>
      <c r="C341" s="152">
        <v>3745</v>
      </c>
      <c r="D341" s="397" t="s">
        <v>197</v>
      </c>
      <c r="E341" s="40">
        <v>15100</v>
      </c>
      <c r="F341" s="40">
        <v>15360</v>
      </c>
      <c r="G341" s="40">
        <v>4446</v>
      </c>
      <c r="H341" s="41">
        <f t="shared" si="62"/>
        <v>0.28945312499999998</v>
      </c>
      <c r="J341" s="72"/>
      <c r="K341" s="72"/>
      <c r="L341" s="72"/>
    </row>
    <row r="342" spans="1:12" ht="13.5" thickBot="1" x14ac:dyDescent="0.25">
      <c r="A342" s="1">
        <f t="shared" si="63"/>
        <v>162</v>
      </c>
      <c r="B342" s="143"/>
      <c r="C342" s="134"/>
      <c r="D342" s="104" t="s">
        <v>52</v>
      </c>
      <c r="E342" s="14">
        <f>SUM(E334:E341)</f>
        <v>19330</v>
      </c>
      <c r="F342" s="14">
        <f>SUM(F334:F341)</f>
        <v>19630</v>
      </c>
      <c r="G342" s="14">
        <f>SUM(G334:G341)</f>
        <v>6184</v>
      </c>
      <c r="H342" s="15">
        <f t="shared" si="62"/>
        <v>0.31502801833927663</v>
      </c>
      <c r="J342" s="72"/>
      <c r="K342" s="72"/>
      <c r="L342" s="72"/>
    </row>
    <row r="343" spans="1:12" x14ac:dyDescent="0.2">
      <c r="B343" s="127"/>
      <c r="C343" s="127"/>
      <c r="D343" s="128"/>
      <c r="E343" s="55"/>
      <c r="F343" s="55"/>
      <c r="G343" s="55"/>
      <c r="H343" s="129"/>
      <c r="J343" s="72"/>
      <c r="K343" s="72"/>
      <c r="L343" s="72"/>
    </row>
    <row r="344" spans="1:12" x14ac:dyDescent="0.2">
      <c r="B344" s="127"/>
      <c r="C344" s="127"/>
      <c r="D344" s="128"/>
      <c r="E344" s="55"/>
      <c r="F344" s="55"/>
      <c r="G344" s="55"/>
      <c r="H344" s="129"/>
      <c r="J344" s="72"/>
      <c r="K344" s="72"/>
      <c r="L344" s="72"/>
    </row>
    <row r="345" spans="1:12" x14ac:dyDescent="0.2">
      <c r="B345" s="127"/>
      <c r="C345" s="127"/>
      <c r="D345" s="128"/>
      <c r="E345" s="55"/>
      <c r="F345" s="55"/>
      <c r="G345" s="55"/>
      <c r="H345" s="129"/>
      <c r="J345" s="72"/>
      <c r="K345" s="72"/>
      <c r="L345" s="72"/>
    </row>
    <row r="346" spans="1:12" x14ac:dyDescent="0.2">
      <c r="B346" s="127"/>
      <c r="C346" s="127"/>
      <c r="D346" s="128"/>
      <c r="E346" s="55"/>
      <c r="F346" s="56"/>
      <c r="G346" s="56"/>
      <c r="H346" s="56"/>
      <c r="J346" s="72"/>
      <c r="K346" s="72"/>
      <c r="L346" s="72"/>
    </row>
    <row r="347" spans="1:12" ht="15" x14ac:dyDescent="0.25">
      <c r="B347" s="57" t="s">
        <v>198</v>
      </c>
      <c r="C347" s="58"/>
      <c r="D347" s="58"/>
      <c r="E347" s="59"/>
      <c r="F347" s="59"/>
      <c r="G347" s="60"/>
      <c r="H347" s="60"/>
      <c r="J347" s="72"/>
      <c r="K347" s="72"/>
      <c r="L347" s="72"/>
    </row>
    <row r="348" spans="1:12" ht="13.5" thickBot="1" x14ac:dyDescent="0.25">
      <c r="B348" s="217"/>
      <c r="C348" s="60"/>
      <c r="D348" s="60"/>
      <c r="E348" s="59"/>
      <c r="F348" s="59"/>
      <c r="G348" s="60"/>
      <c r="H348" s="60"/>
      <c r="J348" s="72"/>
      <c r="K348" s="72"/>
      <c r="L348" s="72"/>
    </row>
    <row r="349" spans="1:12" ht="13.5" thickBot="1" x14ac:dyDescent="0.25">
      <c r="B349" s="63"/>
      <c r="C349" s="64"/>
      <c r="D349" s="64"/>
      <c r="E349" s="65"/>
      <c r="F349" s="65"/>
      <c r="G349" s="66"/>
      <c r="H349" s="67"/>
      <c r="J349" s="72"/>
      <c r="K349" s="72"/>
      <c r="L349" s="72"/>
    </row>
    <row r="350" spans="1:12" ht="13.5" thickBot="1" x14ac:dyDescent="0.25">
      <c r="B350" s="68"/>
      <c r="C350" s="156" t="s">
        <v>64</v>
      </c>
      <c r="D350" s="157"/>
      <c r="E350" s="69"/>
      <c r="F350" s="69"/>
      <c r="G350" s="70"/>
      <c r="H350" s="71"/>
      <c r="J350" s="72"/>
      <c r="K350" s="72"/>
      <c r="L350" s="72"/>
    </row>
    <row r="351" spans="1:12" x14ac:dyDescent="0.2">
      <c r="B351" s="68"/>
      <c r="C351" s="75" t="s">
        <v>142</v>
      </c>
      <c r="D351" s="75"/>
      <c r="E351" s="69"/>
      <c r="F351" s="69"/>
      <c r="G351" s="70"/>
      <c r="H351" s="71"/>
      <c r="J351" s="72"/>
      <c r="K351" s="72"/>
      <c r="L351" s="72"/>
    </row>
    <row r="352" spans="1:12" ht="13.5" thickBot="1" x14ac:dyDescent="0.25">
      <c r="B352" s="96"/>
      <c r="C352" s="97" t="s">
        <v>199</v>
      </c>
      <c r="D352" s="97"/>
      <c r="E352" s="98"/>
      <c r="F352" s="98"/>
      <c r="G352" s="99"/>
      <c r="H352" s="100"/>
      <c r="J352" s="72"/>
      <c r="K352" s="72"/>
      <c r="L352" s="72"/>
    </row>
    <row r="353" spans="1:12" s="3" customFormat="1" ht="18.75" thickBot="1" x14ac:dyDescent="0.3">
      <c r="B353" s="4" t="s">
        <v>32</v>
      </c>
      <c r="C353" s="101" t="s">
        <v>33</v>
      </c>
      <c r="D353" s="101" t="s">
        <v>0</v>
      </c>
      <c r="E353" s="7" t="s">
        <v>1</v>
      </c>
      <c r="F353" s="8" t="s">
        <v>2</v>
      </c>
      <c r="G353" s="79" t="s">
        <v>3</v>
      </c>
      <c r="H353" s="10" t="s">
        <v>4</v>
      </c>
    </row>
    <row r="354" spans="1:12" ht="13.5" thickBot="1" x14ac:dyDescent="0.25">
      <c r="A354" s="1">
        <f>A342+1</f>
        <v>163</v>
      </c>
      <c r="B354" s="89"/>
      <c r="C354" s="90">
        <v>3399</v>
      </c>
      <c r="D354" s="417" t="s">
        <v>200</v>
      </c>
      <c r="E354" s="113">
        <v>433</v>
      </c>
      <c r="F354" s="113">
        <v>433</v>
      </c>
      <c r="G354" s="113">
        <v>83</v>
      </c>
      <c r="H354" s="24">
        <f t="shared" ref="H354:H355" si="64">IF(F354=0,0,G354/F354)</f>
        <v>0.19168591224018475</v>
      </c>
      <c r="J354" s="72"/>
      <c r="K354" s="72"/>
      <c r="L354" s="72"/>
    </row>
    <row r="355" spans="1:12" ht="13.5" thickBot="1" x14ac:dyDescent="0.25">
      <c r="A355" s="1">
        <f t="shared" ref="A355" si="65">A354+1</f>
        <v>164</v>
      </c>
      <c r="B355" s="143"/>
      <c r="C355" s="134"/>
      <c r="D355" s="104" t="s">
        <v>52</v>
      </c>
      <c r="E355" s="14">
        <f>SUM(E354:E354)</f>
        <v>433</v>
      </c>
      <c r="F355" s="14">
        <f>SUM(F354:F354)</f>
        <v>433</v>
      </c>
      <c r="G355" s="14">
        <f>SUM(G354:G354)</f>
        <v>83</v>
      </c>
      <c r="H355" s="15">
        <f t="shared" si="64"/>
        <v>0.19168591224018475</v>
      </c>
      <c r="J355" s="72"/>
      <c r="K355" s="72"/>
      <c r="L355" s="72"/>
    </row>
    <row r="356" spans="1:12" x14ac:dyDescent="0.2">
      <c r="B356" s="127"/>
      <c r="C356" s="127"/>
      <c r="D356" s="128"/>
      <c r="E356" s="55"/>
      <c r="F356" s="55"/>
      <c r="G356" s="55"/>
      <c r="H356" s="129"/>
      <c r="J356" s="72"/>
      <c r="K356" s="72"/>
      <c r="L356" s="72"/>
    </row>
    <row r="357" spans="1:12" x14ac:dyDescent="0.2">
      <c r="B357" s="127"/>
      <c r="C357" s="127"/>
      <c r="D357" s="128"/>
      <c r="E357" s="55"/>
      <c r="F357" s="56"/>
      <c r="G357" s="56"/>
      <c r="H357" s="56"/>
      <c r="J357" s="72"/>
      <c r="K357" s="72"/>
      <c r="L357" s="72"/>
    </row>
    <row r="358" spans="1:12" ht="15" x14ac:dyDescent="0.25">
      <c r="B358" s="57" t="s">
        <v>201</v>
      </c>
      <c r="C358" s="58"/>
      <c r="D358" s="58"/>
      <c r="E358" s="59"/>
      <c r="F358" s="59"/>
      <c r="G358" s="127"/>
      <c r="H358" s="127"/>
      <c r="J358" s="72"/>
      <c r="K358" s="72"/>
      <c r="L358" s="72"/>
    </row>
    <row r="359" spans="1:12" ht="13.5" thickBot="1" x14ac:dyDescent="0.25">
      <c r="B359" s="61"/>
      <c r="C359" s="62"/>
      <c r="D359" s="62"/>
      <c r="E359" s="59"/>
      <c r="F359" s="59"/>
      <c r="G359" s="127"/>
      <c r="H359" s="127"/>
      <c r="J359" s="72"/>
      <c r="K359" s="72"/>
      <c r="L359" s="72"/>
    </row>
    <row r="360" spans="1:12" ht="13.5" thickBot="1" x14ac:dyDescent="0.25">
      <c r="B360" s="232"/>
      <c r="C360" s="66"/>
      <c r="D360" s="66"/>
      <c r="E360" s="65"/>
      <c r="F360" s="65"/>
      <c r="G360" s="66"/>
      <c r="H360" s="67"/>
      <c r="J360" s="72"/>
      <c r="K360" s="72"/>
      <c r="L360" s="72"/>
    </row>
    <row r="361" spans="1:12" ht="13.5" thickBot="1" x14ac:dyDescent="0.25">
      <c r="B361" s="68"/>
      <c r="C361" s="337" t="s">
        <v>93</v>
      </c>
      <c r="D361" s="418"/>
      <c r="E361" s="69"/>
      <c r="F361" s="69"/>
      <c r="G361" s="70"/>
      <c r="H361" s="71"/>
      <c r="J361" s="72"/>
      <c r="K361" s="72"/>
      <c r="L361" s="72"/>
    </row>
    <row r="362" spans="1:12" x14ac:dyDescent="0.2">
      <c r="B362" s="68"/>
      <c r="C362" s="75" t="s">
        <v>40</v>
      </c>
      <c r="D362" s="69"/>
      <c r="E362" s="69" t="s">
        <v>170</v>
      </c>
      <c r="F362" s="69"/>
      <c r="G362" s="70"/>
      <c r="H362" s="71"/>
      <c r="J362" s="72"/>
      <c r="K362" s="72"/>
      <c r="L362" s="72"/>
    </row>
    <row r="363" spans="1:12" ht="13.5" thickBot="1" x14ac:dyDescent="0.25">
      <c r="B363" s="96"/>
      <c r="C363" s="97"/>
      <c r="D363" s="97"/>
      <c r="E363" s="98"/>
      <c r="F363" s="98"/>
      <c r="G363" s="99"/>
      <c r="H363" s="100"/>
      <c r="J363" s="72"/>
      <c r="K363" s="72"/>
      <c r="L363" s="72"/>
    </row>
    <row r="364" spans="1:12" s="3" customFormat="1" ht="18.75" customHeight="1" thickBot="1" x14ac:dyDescent="0.3">
      <c r="B364" s="4" t="s">
        <v>32</v>
      </c>
      <c r="C364" s="101" t="s">
        <v>33</v>
      </c>
      <c r="D364" s="101" t="s">
        <v>0</v>
      </c>
      <c r="E364" s="7" t="s">
        <v>1</v>
      </c>
      <c r="F364" s="8" t="s">
        <v>2</v>
      </c>
      <c r="G364" s="79" t="s">
        <v>3</v>
      </c>
      <c r="H364" s="10" t="s">
        <v>4</v>
      </c>
    </row>
    <row r="365" spans="1:12" s="3" customFormat="1" ht="13.5" customHeight="1" x14ac:dyDescent="0.25">
      <c r="A365" s="1">
        <f>A355+1</f>
        <v>165</v>
      </c>
      <c r="B365" s="387">
        <v>1361</v>
      </c>
      <c r="C365" s="419"/>
      <c r="D365" s="91" t="s">
        <v>169</v>
      </c>
      <c r="E365" s="48">
        <v>0</v>
      </c>
      <c r="F365" s="48">
        <v>0</v>
      </c>
      <c r="G365" s="138">
        <v>0</v>
      </c>
      <c r="H365" s="24">
        <f t="shared" ref="H365:H369" si="66">IF(F365=0,0,G365/F365)</f>
        <v>0</v>
      </c>
    </row>
    <row r="366" spans="1:12" x14ac:dyDescent="0.2">
      <c r="A366" s="1">
        <f>A365+1</f>
        <v>166</v>
      </c>
      <c r="B366" s="387">
        <v>2229</v>
      </c>
      <c r="C366" s="419" t="s">
        <v>202</v>
      </c>
      <c r="D366" s="91" t="s">
        <v>203</v>
      </c>
      <c r="E366" s="48">
        <v>0</v>
      </c>
      <c r="F366" s="48">
        <v>0</v>
      </c>
      <c r="G366" s="286">
        <v>0</v>
      </c>
      <c r="H366" s="24">
        <f t="shared" si="66"/>
        <v>0</v>
      </c>
      <c r="J366" s="72"/>
      <c r="K366" s="72"/>
      <c r="L366" s="72"/>
    </row>
    <row r="367" spans="1:12" x14ac:dyDescent="0.2">
      <c r="A367" s="1">
        <f t="shared" ref="A367:A369" si="67">A366+1</f>
        <v>167</v>
      </c>
      <c r="B367" s="387">
        <v>2324</v>
      </c>
      <c r="C367" s="420">
        <v>4329</v>
      </c>
      <c r="D367" s="91" t="s">
        <v>203</v>
      </c>
      <c r="E367" s="23">
        <v>0</v>
      </c>
      <c r="F367" s="23">
        <v>0</v>
      </c>
      <c r="G367" s="123">
        <v>0</v>
      </c>
      <c r="H367" s="24">
        <f t="shared" si="66"/>
        <v>0</v>
      </c>
      <c r="J367" s="72"/>
      <c r="K367" s="72"/>
      <c r="L367" s="72"/>
    </row>
    <row r="368" spans="1:12" ht="13.5" thickBot="1" x14ac:dyDescent="0.25">
      <c r="A368" s="1">
        <f t="shared" si="67"/>
        <v>168</v>
      </c>
      <c r="B368" s="305">
        <v>2324</v>
      </c>
      <c r="C368" s="421">
        <v>3632</v>
      </c>
      <c r="D368" s="422" t="s">
        <v>204</v>
      </c>
      <c r="E368" s="139">
        <v>0</v>
      </c>
      <c r="F368" s="139">
        <v>0</v>
      </c>
      <c r="G368" s="423">
        <v>25</v>
      </c>
      <c r="H368" s="24">
        <f t="shared" si="66"/>
        <v>0</v>
      </c>
      <c r="J368" s="72"/>
      <c r="K368" s="72"/>
      <c r="L368" s="72"/>
    </row>
    <row r="369" spans="1:12" ht="13.5" thickBot="1" x14ac:dyDescent="0.25">
      <c r="A369" s="1">
        <f t="shared" si="67"/>
        <v>169</v>
      </c>
      <c r="B369" s="143"/>
      <c r="C369" s="134"/>
      <c r="D369" s="424" t="s">
        <v>52</v>
      </c>
      <c r="E369" s="14">
        <f>SUM(E365:E368)</f>
        <v>0</v>
      </c>
      <c r="F369" s="14">
        <f>SUM(F365:F368)</f>
        <v>0</v>
      </c>
      <c r="G369" s="14">
        <f>SUM(G365:G368)</f>
        <v>25</v>
      </c>
      <c r="H369" s="15">
        <f t="shared" si="66"/>
        <v>0</v>
      </c>
      <c r="J369" s="72"/>
      <c r="K369" s="72"/>
      <c r="L369" s="72"/>
    </row>
    <row r="370" spans="1:12" ht="13.5" thickBot="1" x14ac:dyDescent="0.25">
      <c r="B370" s="63"/>
      <c r="C370" s="64"/>
      <c r="D370" s="64"/>
      <c r="E370" s="65"/>
      <c r="F370" s="65"/>
      <c r="G370" s="66"/>
      <c r="H370" s="67"/>
      <c r="J370" s="72"/>
      <c r="K370" s="72"/>
      <c r="L370" s="72"/>
    </row>
    <row r="371" spans="1:12" ht="13.5" thickBot="1" x14ac:dyDescent="0.25">
      <c r="B371" s="68"/>
      <c r="C371" s="156" t="s">
        <v>64</v>
      </c>
      <c r="D371" s="157"/>
      <c r="E371" s="69"/>
      <c r="F371" s="69"/>
      <c r="G371" s="70"/>
      <c r="H371" s="71"/>
      <c r="J371" s="72"/>
      <c r="K371" s="72"/>
      <c r="L371" s="72"/>
    </row>
    <row r="372" spans="1:12" x14ac:dyDescent="0.2">
      <c r="B372" s="68"/>
      <c r="C372" s="75" t="s">
        <v>142</v>
      </c>
      <c r="D372" s="75"/>
      <c r="E372" s="69"/>
      <c r="F372" s="69"/>
      <c r="G372" s="70"/>
      <c r="H372" s="71"/>
      <c r="J372" s="72"/>
      <c r="K372" s="72"/>
      <c r="L372" s="72"/>
    </row>
    <row r="373" spans="1:12" ht="13.5" thickBot="1" x14ac:dyDescent="0.25">
      <c r="B373" s="96"/>
      <c r="C373" s="97" t="s">
        <v>205</v>
      </c>
      <c r="D373" s="97"/>
      <c r="E373" s="98"/>
      <c r="F373" s="98"/>
      <c r="G373" s="99"/>
      <c r="H373" s="100"/>
      <c r="J373" s="72"/>
      <c r="K373" s="72"/>
      <c r="L373" s="72"/>
    </row>
    <row r="374" spans="1:12" s="3" customFormat="1" ht="18.75" thickBot="1" x14ac:dyDescent="0.3">
      <c r="B374" s="4" t="s">
        <v>32</v>
      </c>
      <c r="C374" s="101" t="s">
        <v>33</v>
      </c>
      <c r="D374" s="101" t="s">
        <v>0</v>
      </c>
      <c r="E374" s="7" t="s">
        <v>1</v>
      </c>
      <c r="F374" s="8" t="s">
        <v>2</v>
      </c>
      <c r="G374" s="79" t="s">
        <v>3</v>
      </c>
      <c r="H374" s="10" t="s">
        <v>4</v>
      </c>
    </row>
    <row r="375" spans="1:12" ht="13.5" thickBot="1" x14ac:dyDescent="0.25">
      <c r="A375" s="1">
        <f>A369+1</f>
        <v>170</v>
      </c>
      <c r="B375" s="151"/>
      <c r="C375" s="152">
        <v>3632</v>
      </c>
      <c r="D375" s="397" t="s">
        <v>206</v>
      </c>
      <c r="E375" s="40">
        <v>130</v>
      </c>
      <c r="F375" s="40">
        <v>130</v>
      </c>
      <c r="G375" s="425">
        <v>10</v>
      </c>
      <c r="H375" s="24">
        <f t="shared" ref="H375:H376" si="68">IF(F375=0,0,G375/F375)</f>
        <v>7.6923076923076927E-2</v>
      </c>
      <c r="J375" s="72"/>
      <c r="K375" s="72"/>
      <c r="L375" s="72"/>
    </row>
    <row r="376" spans="1:12" ht="13.5" thickBot="1" x14ac:dyDescent="0.25">
      <c r="A376" s="1">
        <f t="shared" ref="A376" si="69">A375+1</f>
        <v>171</v>
      </c>
      <c r="B376" s="155"/>
      <c r="C376" s="104"/>
      <c r="D376" s="104" t="s">
        <v>52</v>
      </c>
      <c r="E376" s="14">
        <f t="shared" ref="E376:G376" si="70">SUM(E375)</f>
        <v>130</v>
      </c>
      <c r="F376" s="14">
        <f t="shared" si="70"/>
        <v>130</v>
      </c>
      <c r="G376" s="14">
        <f t="shared" si="70"/>
        <v>10</v>
      </c>
      <c r="H376" s="15">
        <f t="shared" si="68"/>
        <v>7.6923076923076927E-2</v>
      </c>
      <c r="J376" s="72"/>
      <c r="K376" s="72"/>
      <c r="L376" s="72"/>
    </row>
    <row r="377" spans="1:12" x14ac:dyDescent="0.2">
      <c r="B377" s="128"/>
      <c r="C377" s="128"/>
      <c r="D377" s="128"/>
      <c r="E377" s="55"/>
      <c r="F377" s="56"/>
      <c r="G377" s="128"/>
      <c r="H377" s="128"/>
      <c r="J377" s="72"/>
      <c r="K377" s="72"/>
      <c r="L377" s="72"/>
    </row>
    <row r="378" spans="1:12" ht="15" x14ac:dyDescent="0.25">
      <c r="B378" s="426" t="s">
        <v>207</v>
      </c>
      <c r="C378" s="427"/>
      <c r="D378" s="257"/>
      <c r="E378" s="55"/>
      <c r="F378" s="55"/>
      <c r="G378" s="128"/>
      <c r="H378" s="128"/>
      <c r="J378" s="72"/>
      <c r="K378" s="72"/>
      <c r="L378" s="72"/>
    </row>
    <row r="379" spans="1:12" ht="15" x14ac:dyDescent="0.25">
      <c r="B379" s="57" t="s">
        <v>208</v>
      </c>
      <c r="C379" s="58"/>
      <c r="D379" s="58"/>
      <c r="E379" s="59"/>
      <c r="F379" s="59"/>
      <c r="G379" s="60"/>
      <c r="H379" s="60"/>
      <c r="J379" s="72"/>
      <c r="K379" s="72"/>
      <c r="L379" s="72"/>
    </row>
    <row r="380" spans="1:12" ht="13.5" thickBot="1" x14ac:dyDescent="0.25">
      <c r="B380" s="217"/>
      <c r="C380" s="60"/>
      <c r="D380" s="60"/>
      <c r="E380" s="59"/>
      <c r="F380" s="59"/>
      <c r="G380" s="60"/>
      <c r="H380" s="60"/>
      <c r="J380" s="72"/>
      <c r="K380" s="72"/>
      <c r="L380" s="72"/>
    </row>
    <row r="381" spans="1:12" ht="13.5" thickBot="1" x14ac:dyDescent="0.25">
      <c r="B381" s="63"/>
      <c r="C381" s="64"/>
      <c r="D381" s="64"/>
      <c r="E381" s="65"/>
      <c r="F381" s="65"/>
      <c r="G381" s="66"/>
      <c r="H381" s="67"/>
      <c r="J381" s="72"/>
      <c r="K381" s="72"/>
      <c r="L381" s="72"/>
    </row>
    <row r="382" spans="1:12" ht="13.5" thickBot="1" x14ac:dyDescent="0.25">
      <c r="B382" s="68"/>
      <c r="C382" s="337" t="s">
        <v>93</v>
      </c>
      <c r="D382" s="337"/>
      <c r="E382" s="69"/>
      <c r="F382" s="69"/>
      <c r="G382" s="70"/>
      <c r="H382" s="71"/>
      <c r="J382" s="72"/>
      <c r="K382" s="72"/>
      <c r="L382" s="72"/>
    </row>
    <row r="383" spans="1:12" ht="13.5" thickBot="1" x14ac:dyDescent="0.25">
      <c r="B383" s="96"/>
      <c r="C383" s="97" t="s">
        <v>30</v>
      </c>
      <c r="D383" s="97"/>
      <c r="E383" s="98" t="s">
        <v>167</v>
      </c>
      <c r="F383" s="98"/>
      <c r="G383" s="99"/>
      <c r="H383" s="100"/>
      <c r="J383" s="72"/>
      <c r="K383" s="72"/>
      <c r="L383" s="72"/>
    </row>
    <row r="384" spans="1:12" s="3" customFormat="1" ht="18.75" thickBot="1" x14ac:dyDescent="0.3">
      <c r="B384" s="4" t="s">
        <v>32</v>
      </c>
      <c r="C384" s="101" t="s">
        <v>33</v>
      </c>
      <c r="D384" s="101" t="s">
        <v>0</v>
      </c>
      <c r="E384" s="7" t="s">
        <v>1</v>
      </c>
      <c r="F384" s="8" t="s">
        <v>2</v>
      </c>
      <c r="G384" s="79" t="s">
        <v>3</v>
      </c>
      <c r="H384" s="10" t="s">
        <v>4</v>
      </c>
    </row>
    <row r="385" spans="1:12" ht="13.5" thickBot="1" x14ac:dyDescent="0.25">
      <c r="A385" s="1">
        <f>A376+1</f>
        <v>172</v>
      </c>
      <c r="B385" s="151">
        <v>1361</v>
      </c>
      <c r="C385" s="152"/>
      <c r="D385" s="134" t="s">
        <v>169</v>
      </c>
      <c r="E385" s="428">
        <v>550</v>
      </c>
      <c r="F385" s="428">
        <v>550</v>
      </c>
      <c r="G385" s="409">
        <v>225</v>
      </c>
      <c r="H385" s="24">
        <f t="shared" ref="H385:H386" si="71">IF(F385=0,0,G385/F385)</f>
        <v>0.40909090909090912</v>
      </c>
      <c r="J385" s="72"/>
      <c r="K385" s="72"/>
      <c r="L385" s="72"/>
    </row>
    <row r="386" spans="1:12" ht="13.5" thickBot="1" x14ac:dyDescent="0.25">
      <c r="A386" s="1">
        <f t="shared" ref="A386" si="72">A385+1</f>
        <v>173</v>
      </c>
      <c r="B386" s="429"/>
      <c r="C386" s="430"/>
      <c r="D386" s="431" t="s">
        <v>52</v>
      </c>
      <c r="E386" s="432">
        <f>SUM(E385:E385)</f>
        <v>550</v>
      </c>
      <c r="F386" s="432">
        <f>SUM(F385:F385)</f>
        <v>550</v>
      </c>
      <c r="G386" s="433">
        <f>SUM(G385:G385)</f>
        <v>225</v>
      </c>
      <c r="H386" s="367">
        <f t="shared" si="71"/>
        <v>0.40909090909090912</v>
      </c>
      <c r="J386" s="72"/>
      <c r="K386" s="72"/>
      <c r="L386" s="72"/>
    </row>
    <row r="387" spans="1:12" ht="13.5" thickBot="1" x14ac:dyDescent="0.25">
      <c r="B387" s="63"/>
      <c r="C387" s="337" t="s">
        <v>93</v>
      </c>
      <c r="D387" s="434"/>
      <c r="E387" s="65"/>
      <c r="F387" s="65"/>
      <c r="G387" s="66"/>
      <c r="H387" s="67"/>
      <c r="J387" s="72"/>
      <c r="K387" s="72"/>
      <c r="L387" s="72"/>
    </row>
    <row r="388" spans="1:12" ht="13.5" thickBot="1" x14ac:dyDescent="0.25">
      <c r="B388" s="96"/>
      <c r="C388" s="97" t="s">
        <v>40</v>
      </c>
      <c r="D388" s="97"/>
      <c r="E388" s="98" t="s">
        <v>170</v>
      </c>
      <c r="F388" s="98"/>
      <c r="G388" s="99"/>
      <c r="H388" s="100"/>
      <c r="J388" s="72"/>
      <c r="K388" s="72"/>
      <c r="L388" s="72"/>
    </row>
    <row r="389" spans="1:12" s="3" customFormat="1" ht="18.75" thickBot="1" x14ac:dyDescent="0.3">
      <c r="B389" s="4" t="s">
        <v>32</v>
      </c>
      <c r="C389" s="101" t="s">
        <v>33</v>
      </c>
      <c r="D389" s="6" t="s">
        <v>0</v>
      </c>
      <c r="E389" s="78" t="s">
        <v>1</v>
      </c>
      <c r="F389" s="8" t="s">
        <v>2</v>
      </c>
      <c r="G389" s="79" t="s">
        <v>3</v>
      </c>
      <c r="H389" s="10" t="s">
        <v>4</v>
      </c>
    </row>
    <row r="390" spans="1:12" x14ac:dyDescent="0.2">
      <c r="A390" s="1">
        <f>A386+1</f>
        <v>174</v>
      </c>
      <c r="B390" s="135">
        <v>2111</v>
      </c>
      <c r="C390" s="136">
        <v>2143</v>
      </c>
      <c r="D390" s="149" t="s">
        <v>209</v>
      </c>
      <c r="E390" s="18">
        <v>0</v>
      </c>
      <c r="F390" s="184">
        <v>0</v>
      </c>
      <c r="G390" s="18">
        <v>0</v>
      </c>
      <c r="H390" s="20">
        <f t="shared" ref="H390:H400" si="73">IF(F390=0,0,G390/F390)</f>
        <v>0</v>
      </c>
      <c r="J390" s="72"/>
      <c r="K390" s="72"/>
      <c r="L390" s="72"/>
    </row>
    <row r="391" spans="1:12" x14ac:dyDescent="0.2">
      <c r="A391" s="1">
        <f t="shared" ref="A391:A400" si="74">A390+1</f>
        <v>175</v>
      </c>
      <c r="B391" s="147">
        <v>2324</v>
      </c>
      <c r="C391" s="148">
        <v>2143</v>
      </c>
      <c r="D391" s="149" t="s">
        <v>210</v>
      </c>
      <c r="E391" s="48">
        <v>0</v>
      </c>
      <c r="F391" s="184">
        <v>0</v>
      </c>
      <c r="G391" s="48">
        <v>0</v>
      </c>
      <c r="H391" s="24">
        <f t="shared" si="73"/>
        <v>0</v>
      </c>
      <c r="J391" s="72"/>
      <c r="K391" s="72"/>
      <c r="L391" s="72"/>
    </row>
    <row r="392" spans="1:12" x14ac:dyDescent="0.2">
      <c r="A392" s="1">
        <f t="shared" si="74"/>
        <v>176</v>
      </c>
      <c r="B392" s="147">
        <v>2111</v>
      </c>
      <c r="C392" s="148">
        <v>3319</v>
      </c>
      <c r="D392" s="149" t="s">
        <v>211</v>
      </c>
      <c r="E392" s="48">
        <v>0</v>
      </c>
      <c r="F392" s="184">
        <v>0</v>
      </c>
      <c r="G392" s="48">
        <v>0</v>
      </c>
      <c r="H392" s="24">
        <f t="shared" si="73"/>
        <v>0</v>
      </c>
      <c r="J392" s="72"/>
      <c r="K392" s="72"/>
      <c r="L392" s="72"/>
    </row>
    <row r="393" spans="1:12" x14ac:dyDescent="0.2">
      <c r="A393" s="1">
        <f t="shared" si="74"/>
        <v>177</v>
      </c>
      <c r="B393" s="105">
        <v>2112</v>
      </c>
      <c r="C393" s="106">
        <v>3319</v>
      </c>
      <c r="D393" s="107" t="s">
        <v>212</v>
      </c>
      <c r="E393" s="23">
        <v>0</v>
      </c>
      <c r="F393" s="108">
        <v>0</v>
      </c>
      <c r="G393" s="23">
        <v>0</v>
      </c>
      <c r="H393" s="24">
        <f t="shared" si="73"/>
        <v>0</v>
      </c>
      <c r="J393" s="72"/>
      <c r="K393" s="72"/>
      <c r="L393" s="72"/>
    </row>
    <row r="394" spans="1:12" x14ac:dyDescent="0.2">
      <c r="A394" s="1">
        <f t="shared" si="74"/>
        <v>178</v>
      </c>
      <c r="B394" s="105">
        <v>2132</v>
      </c>
      <c r="C394" s="106">
        <v>3392</v>
      </c>
      <c r="D394" s="107" t="s">
        <v>213</v>
      </c>
      <c r="E394" s="23">
        <v>0</v>
      </c>
      <c r="F394" s="108">
        <v>0</v>
      </c>
      <c r="G394" s="23">
        <v>31</v>
      </c>
      <c r="H394" s="24">
        <f t="shared" si="73"/>
        <v>0</v>
      </c>
      <c r="J394" s="72"/>
      <c r="K394" s="72"/>
      <c r="L394" s="72"/>
    </row>
    <row r="395" spans="1:12" x14ac:dyDescent="0.2">
      <c r="A395" s="1">
        <f t="shared" si="74"/>
        <v>179</v>
      </c>
      <c r="B395" s="151">
        <v>2111</v>
      </c>
      <c r="C395" s="152">
        <v>3421</v>
      </c>
      <c r="D395" s="127" t="s">
        <v>214</v>
      </c>
      <c r="E395" s="40">
        <v>0</v>
      </c>
      <c r="F395" s="385">
        <v>0</v>
      </c>
      <c r="G395" s="40">
        <v>0</v>
      </c>
      <c r="H395" s="187">
        <f t="shared" si="73"/>
        <v>0</v>
      </c>
      <c r="J395" s="72"/>
      <c r="K395" s="72"/>
      <c r="L395" s="72"/>
    </row>
    <row r="396" spans="1:12" x14ac:dyDescent="0.2">
      <c r="A396" s="1">
        <f t="shared" si="74"/>
        <v>180</v>
      </c>
      <c r="B396" s="105">
        <v>2111</v>
      </c>
      <c r="C396" s="106">
        <v>6171</v>
      </c>
      <c r="D396" s="107" t="s">
        <v>120</v>
      </c>
      <c r="E396" s="23">
        <v>70</v>
      </c>
      <c r="F396" s="108">
        <v>70</v>
      </c>
      <c r="G396" s="23">
        <v>46</v>
      </c>
      <c r="H396" s="24">
        <f t="shared" si="73"/>
        <v>0.65714285714285714</v>
      </c>
      <c r="J396" s="72"/>
      <c r="K396" s="72"/>
      <c r="L396" s="72"/>
    </row>
    <row r="397" spans="1:12" x14ac:dyDescent="0.2">
      <c r="A397" s="1">
        <f t="shared" si="74"/>
        <v>181</v>
      </c>
      <c r="B397" s="105">
        <v>2212</v>
      </c>
      <c r="C397" s="106">
        <v>6171</v>
      </c>
      <c r="D397" s="107" t="s">
        <v>181</v>
      </c>
      <c r="E397" s="23">
        <v>90</v>
      </c>
      <c r="F397" s="108">
        <v>90</v>
      </c>
      <c r="G397" s="23">
        <v>54</v>
      </c>
      <c r="H397" s="24">
        <f t="shared" si="73"/>
        <v>0.6</v>
      </c>
      <c r="J397" s="72"/>
      <c r="K397" s="72"/>
      <c r="L397" s="72"/>
    </row>
    <row r="398" spans="1:12" x14ac:dyDescent="0.2">
      <c r="A398" s="1">
        <f t="shared" si="74"/>
        <v>182</v>
      </c>
      <c r="B398" s="89">
        <v>2324</v>
      </c>
      <c r="C398" s="90">
        <v>6171</v>
      </c>
      <c r="D398" s="91" t="s">
        <v>215</v>
      </c>
      <c r="E398" s="139">
        <v>0</v>
      </c>
      <c r="F398" s="186">
        <v>0</v>
      </c>
      <c r="G398" s="139">
        <v>17</v>
      </c>
      <c r="H398" s="41">
        <f t="shared" si="73"/>
        <v>0</v>
      </c>
      <c r="J398" s="72"/>
      <c r="K398" s="72"/>
      <c r="L398" s="72"/>
    </row>
    <row r="399" spans="1:12" ht="13.5" thickBot="1" x14ac:dyDescent="0.25">
      <c r="A399" s="1">
        <f t="shared" si="74"/>
        <v>183</v>
      </c>
      <c r="B399" s="110">
        <v>2329</v>
      </c>
      <c r="C399" s="111">
        <v>6171</v>
      </c>
      <c r="D399" s="112" t="s">
        <v>184</v>
      </c>
      <c r="E399" s="113">
        <v>0</v>
      </c>
      <c r="F399" s="114">
        <v>0</v>
      </c>
      <c r="G399" s="113">
        <v>3</v>
      </c>
      <c r="H399" s="141">
        <f t="shared" si="73"/>
        <v>0</v>
      </c>
      <c r="J399" s="72"/>
      <c r="K399" s="72"/>
      <c r="L399" s="72"/>
    </row>
    <row r="400" spans="1:12" ht="13.5" thickBot="1" x14ac:dyDescent="0.25">
      <c r="A400" s="1">
        <f t="shared" si="74"/>
        <v>184</v>
      </c>
      <c r="B400" s="143"/>
      <c r="C400" s="134"/>
      <c r="D400" s="10" t="s">
        <v>52</v>
      </c>
      <c r="E400" s="14">
        <f>SUM(E390:E399)</f>
        <v>160</v>
      </c>
      <c r="F400" s="188">
        <f>SUM(F390:F399)</f>
        <v>160</v>
      </c>
      <c r="G400" s="14">
        <f>SUM(G390:G399)</f>
        <v>151</v>
      </c>
      <c r="H400" s="43">
        <f t="shared" si="73"/>
        <v>0.94374999999999998</v>
      </c>
      <c r="J400" s="72"/>
      <c r="K400" s="72"/>
      <c r="L400" s="72"/>
    </row>
    <row r="401" spans="1:12" x14ac:dyDescent="0.2">
      <c r="B401" s="127"/>
      <c r="C401" s="127"/>
      <c r="D401" s="128"/>
      <c r="E401" s="55"/>
      <c r="F401" s="55"/>
      <c r="G401" s="55"/>
      <c r="H401" s="129"/>
      <c r="J401" s="72"/>
      <c r="K401" s="72"/>
      <c r="L401" s="72"/>
    </row>
    <row r="402" spans="1:12" x14ac:dyDescent="0.2">
      <c r="B402" s="127"/>
      <c r="C402" s="127"/>
      <c r="D402" s="128"/>
      <c r="E402" s="55"/>
      <c r="F402" s="55"/>
      <c r="G402" s="55"/>
      <c r="H402" s="129"/>
      <c r="J402" s="72"/>
      <c r="K402" s="72"/>
      <c r="L402" s="72"/>
    </row>
    <row r="403" spans="1:12" x14ac:dyDescent="0.2">
      <c r="B403" s="127"/>
      <c r="C403" s="127"/>
      <c r="D403" s="128"/>
      <c r="E403" s="55"/>
      <c r="F403" s="55"/>
      <c r="G403" s="55"/>
      <c r="H403" s="129"/>
      <c r="J403" s="72"/>
      <c r="K403" s="72"/>
      <c r="L403" s="72"/>
    </row>
    <row r="404" spans="1:12" ht="13.5" thickBot="1" x14ac:dyDescent="0.25">
      <c r="B404" s="127"/>
      <c r="C404" s="127"/>
      <c r="D404" s="128"/>
      <c r="E404" s="55"/>
      <c r="F404" s="55"/>
      <c r="G404" s="55"/>
      <c r="H404" s="129"/>
      <c r="J404" s="72"/>
      <c r="K404" s="72"/>
      <c r="L404" s="72"/>
    </row>
    <row r="405" spans="1:12" ht="13.5" thickBot="1" x14ac:dyDescent="0.25">
      <c r="B405" s="63"/>
      <c r="C405" s="64"/>
      <c r="D405" s="64"/>
      <c r="E405" s="65"/>
      <c r="F405" s="65"/>
      <c r="G405" s="66"/>
      <c r="H405" s="67"/>
      <c r="J405" s="72"/>
      <c r="K405" s="72"/>
      <c r="L405" s="72"/>
    </row>
    <row r="406" spans="1:12" ht="13.5" thickBot="1" x14ac:dyDescent="0.25">
      <c r="B406" s="68"/>
      <c r="C406" s="156" t="s">
        <v>64</v>
      </c>
      <c r="D406" s="157"/>
      <c r="E406" s="69"/>
      <c r="F406" s="69"/>
      <c r="G406" s="70"/>
      <c r="H406" s="71"/>
      <c r="J406" s="72"/>
      <c r="K406" s="72"/>
      <c r="L406" s="72"/>
    </row>
    <row r="407" spans="1:12" x14ac:dyDescent="0.2">
      <c r="B407" s="68"/>
      <c r="C407" s="75" t="s">
        <v>216</v>
      </c>
      <c r="D407" s="75"/>
      <c r="E407" s="69"/>
      <c r="F407" s="69"/>
      <c r="G407" s="70"/>
      <c r="H407" s="71"/>
      <c r="J407" s="72"/>
      <c r="K407" s="72"/>
      <c r="L407" s="72"/>
    </row>
    <row r="408" spans="1:12" ht="13.5" thickBot="1" x14ac:dyDescent="0.25">
      <c r="B408" s="96"/>
      <c r="C408" s="97" t="s">
        <v>217</v>
      </c>
      <c r="D408" s="97"/>
      <c r="E408" s="98"/>
      <c r="F408" s="98"/>
      <c r="G408" s="99"/>
      <c r="H408" s="100"/>
      <c r="J408" s="72"/>
      <c r="K408" s="72"/>
      <c r="L408" s="72"/>
    </row>
    <row r="409" spans="1:12" s="3" customFormat="1" ht="18.75" thickBot="1" x14ac:dyDescent="0.3">
      <c r="B409" s="4" t="s">
        <v>32</v>
      </c>
      <c r="C409" s="101" t="s">
        <v>33</v>
      </c>
      <c r="D409" s="101" t="s">
        <v>0</v>
      </c>
      <c r="E409" s="7" t="s">
        <v>1</v>
      </c>
      <c r="F409" s="8" t="s">
        <v>2</v>
      </c>
      <c r="G409" s="79" t="s">
        <v>3</v>
      </c>
      <c r="H409" s="10" t="s">
        <v>4</v>
      </c>
    </row>
    <row r="410" spans="1:12" x14ac:dyDescent="0.2">
      <c r="A410" s="1">
        <f>A400+1</f>
        <v>185</v>
      </c>
      <c r="B410" s="204"/>
      <c r="C410" s="435">
        <v>2143</v>
      </c>
      <c r="D410" s="351" t="s">
        <v>218</v>
      </c>
      <c r="E410" s="241">
        <v>300</v>
      </c>
      <c r="F410" s="241">
        <v>300</v>
      </c>
      <c r="G410" s="436">
        <v>28</v>
      </c>
      <c r="H410" s="20">
        <f t="shared" ref="H410:H412" si="75">IF(F410=0,0,G410/F410)</f>
        <v>9.3333333333333338E-2</v>
      </c>
      <c r="J410" s="72"/>
      <c r="K410" s="72"/>
      <c r="L410" s="72"/>
    </row>
    <row r="411" spans="1:12" ht="13.5" thickBot="1" x14ac:dyDescent="0.25">
      <c r="B411" s="291"/>
      <c r="C411" s="297">
        <v>2229</v>
      </c>
      <c r="D411" s="368" t="s">
        <v>219</v>
      </c>
      <c r="E411" s="437">
        <v>0</v>
      </c>
      <c r="F411" s="437">
        <v>10</v>
      </c>
      <c r="G411" s="438">
        <v>3</v>
      </c>
      <c r="H411" s="49">
        <f t="shared" si="75"/>
        <v>0.3</v>
      </c>
      <c r="J411" s="72"/>
      <c r="K411" s="72"/>
      <c r="L411" s="72"/>
    </row>
    <row r="412" spans="1:12" ht="13.5" thickBot="1" x14ac:dyDescent="0.25">
      <c r="A412" s="1">
        <f t="shared" ref="A412" si="76">A410+1</f>
        <v>186</v>
      </c>
      <c r="B412" s="197"/>
      <c r="C412" s="344"/>
      <c r="D412" s="269" t="s">
        <v>52</v>
      </c>
      <c r="E412" s="322">
        <f>SUM(E410:E411)</f>
        <v>300</v>
      </c>
      <c r="F412" s="322">
        <f>SUM(F410:F411)</f>
        <v>310</v>
      </c>
      <c r="G412" s="322">
        <f>SUM(G410:G411)</f>
        <v>31</v>
      </c>
      <c r="H412" s="43">
        <f t="shared" si="75"/>
        <v>0.1</v>
      </c>
      <c r="J412" s="72"/>
      <c r="K412" s="72"/>
      <c r="L412" s="72"/>
    </row>
    <row r="413" spans="1:12" x14ac:dyDescent="0.2">
      <c r="B413" s="63"/>
      <c r="C413" s="64"/>
      <c r="D413" s="64"/>
      <c r="E413" s="65"/>
      <c r="F413" s="65"/>
      <c r="G413" s="66"/>
      <c r="H413" s="67"/>
      <c r="J413" s="72"/>
      <c r="K413" s="72"/>
      <c r="L413" s="72"/>
    </row>
    <row r="414" spans="1:12" x14ac:dyDescent="0.2">
      <c r="B414" s="68"/>
      <c r="C414" s="75" t="s">
        <v>142</v>
      </c>
      <c r="D414" s="75"/>
      <c r="E414" s="69"/>
      <c r="F414" s="69"/>
      <c r="G414" s="70"/>
      <c r="H414" s="71"/>
      <c r="J414" s="72"/>
      <c r="K414" s="72"/>
      <c r="L414" s="72"/>
    </row>
    <row r="415" spans="1:12" ht="13.5" thickBot="1" x14ac:dyDescent="0.25">
      <c r="B415" s="96"/>
      <c r="C415" s="99" t="s">
        <v>220</v>
      </c>
      <c r="D415" s="99"/>
      <c r="E415" s="98"/>
      <c r="F415" s="98"/>
      <c r="G415" s="99"/>
      <c r="H415" s="100"/>
      <c r="J415" s="72"/>
      <c r="K415" s="72"/>
      <c r="L415" s="72"/>
    </row>
    <row r="416" spans="1:12" s="3" customFormat="1" ht="21" customHeight="1" thickBot="1" x14ac:dyDescent="0.3">
      <c r="B416" s="233" t="s">
        <v>32</v>
      </c>
      <c r="C416" s="235" t="s">
        <v>33</v>
      </c>
      <c r="D416" s="439" t="s">
        <v>0</v>
      </c>
      <c r="E416" s="440" t="s">
        <v>1</v>
      </c>
      <c r="F416" s="260" t="s">
        <v>2</v>
      </c>
      <c r="G416" s="238" t="s">
        <v>3</v>
      </c>
      <c r="H416" s="10" t="s">
        <v>4</v>
      </c>
    </row>
    <row r="417" spans="1:12" s="3" customFormat="1" ht="12.75" customHeight="1" x14ac:dyDescent="0.25">
      <c r="A417" s="1">
        <f>A412+1</f>
        <v>187</v>
      </c>
      <c r="B417" s="204"/>
      <c r="C417" s="205">
        <v>3319</v>
      </c>
      <c r="D417" s="351" t="s">
        <v>221</v>
      </c>
      <c r="E417" s="441">
        <v>0</v>
      </c>
      <c r="F417" s="243">
        <v>0</v>
      </c>
      <c r="G417" s="242">
        <v>0</v>
      </c>
      <c r="H417" s="20">
        <f t="shared" ref="H417:H424" si="77">IF(F417=0,0,G417/F417)</f>
        <v>0</v>
      </c>
    </row>
    <row r="418" spans="1:12" s="3" customFormat="1" ht="12.75" customHeight="1" x14ac:dyDescent="0.25">
      <c r="A418" s="1"/>
      <c r="B418" s="442"/>
      <c r="C418" s="311">
        <v>3326</v>
      </c>
      <c r="D418" s="355" t="s">
        <v>222</v>
      </c>
      <c r="E418" s="207">
        <v>0</v>
      </c>
      <c r="F418" s="443">
        <v>50</v>
      </c>
      <c r="G418" s="444">
        <v>14</v>
      </c>
      <c r="H418" s="49">
        <f t="shared" si="77"/>
        <v>0.28000000000000003</v>
      </c>
    </row>
    <row r="419" spans="1:12" x14ac:dyDescent="0.2">
      <c r="A419" s="1">
        <f>A417+1</f>
        <v>188</v>
      </c>
      <c r="B419" s="383"/>
      <c r="C419" s="148">
        <v>3349</v>
      </c>
      <c r="D419" s="389" t="s">
        <v>223</v>
      </c>
      <c r="E419" s="184">
        <v>800</v>
      </c>
      <c r="F419" s="48">
        <v>1000</v>
      </c>
      <c r="G419" s="184">
        <v>461</v>
      </c>
      <c r="H419" s="49">
        <f t="shared" si="77"/>
        <v>0.46100000000000002</v>
      </c>
      <c r="J419" s="72"/>
      <c r="K419" s="72"/>
      <c r="L419" s="72"/>
    </row>
    <row r="420" spans="1:12" x14ac:dyDescent="0.2">
      <c r="A420" s="1">
        <f t="shared" ref="A420:A424" si="78">A419+1</f>
        <v>189</v>
      </c>
      <c r="B420" s="105"/>
      <c r="C420" s="106">
        <v>3392</v>
      </c>
      <c r="D420" s="389" t="s">
        <v>158</v>
      </c>
      <c r="E420" s="184">
        <v>0</v>
      </c>
      <c r="F420" s="48">
        <v>4</v>
      </c>
      <c r="G420" s="184">
        <v>3</v>
      </c>
      <c r="H420" s="49">
        <f t="shared" si="77"/>
        <v>0.75</v>
      </c>
      <c r="J420" s="72"/>
      <c r="K420" s="72"/>
      <c r="L420" s="72"/>
    </row>
    <row r="421" spans="1:12" x14ac:dyDescent="0.2">
      <c r="A421" s="1">
        <f t="shared" si="78"/>
        <v>190</v>
      </c>
      <c r="B421" s="80"/>
      <c r="C421" s="445">
        <v>3399</v>
      </c>
      <c r="D421" s="355" t="s">
        <v>200</v>
      </c>
      <c r="E421" s="207">
        <v>550</v>
      </c>
      <c r="F421" s="353">
        <v>616</v>
      </c>
      <c r="G421" s="207">
        <v>278</v>
      </c>
      <c r="H421" s="24">
        <f t="shared" si="77"/>
        <v>0.45129870129870131</v>
      </c>
      <c r="J421" s="72"/>
      <c r="K421" s="72"/>
      <c r="L421" s="72"/>
    </row>
    <row r="422" spans="1:12" x14ac:dyDescent="0.2">
      <c r="A422" s="1">
        <f t="shared" si="78"/>
        <v>191</v>
      </c>
      <c r="B422" s="301"/>
      <c r="C422" s="302">
        <v>3421</v>
      </c>
      <c r="D422" s="446" t="s">
        <v>224</v>
      </c>
      <c r="E422" s="447">
        <v>170</v>
      </c>
      <c r="F422" s="414">
        <v>170</v>
      </c>
      <c r="G422" s="447">
        <v>3</v>
      </c>
      <c r="H422" s="41">
        <f t="shared" si="77"/>
        <v>1.7647058823529412E-2</v>
      </c>
      <c r="J422" s="72"/>
      <c r="K422" s="72"/>
      <c r="L422" s="72"/>
    </row>
    <row r="423" spans="1:12" ht="13.5" thickBot="1" x14ac:dyDescent="0.25">
      <c r="A423" s="1">
        <f t="shared" si="78"/>
        <v>192</v>
      </c>
      <c r="B423" s="305"/>
      <c r="C423" s="448">
        <v>3639</v>
      </c>
      <c r="D423" s="446" t="s">
        <v>225</v>
      </c>
      <c r="E423" s="447">
        <v>60</v>
      </c>
      <c r="F423" s="414">
        <v>60</v>
      </c>
      <c r="G423" s="447">
        <v>26</v>
      </c>
      <c r="H423" s="41">
        <f t="shared" si="77"/>
        <v>0.43333333333333335</v>
      </c>
      <c r="J423" s="72"/>
      <c r="K423" s="72"/>
      <c r="L423" s="72"/>
    </row>
    <row r="424" spans="1:12" ht="13.5" thickBot="1" x14ac:dyDescent="0.25">
      <c r="A424" s="1">
        <f t="shared" si="78"/>
        <v>193</v>
      </c>
      <c r="B424" s="4"/>
      <c r="C424" s="5"/>
      <c r="D424" s="449" t="s">
        <v>52</v>
      </c>
      <c r="E424" s="450">
        <f>SUM(E417:E423)</f>
        <v>1580</v>
      </c>
      <c r="F424" s="450">
        <f>SUM(F417:F423)</f>
        <v>1900</v>
      </c>
      <c r="G424" s="450">
        <f>SUM(G417:G423)</f>
        <v>785</v>
      </c>
      <c r="H424" s="15">
        <f t="shared" si="77"/>
        <v>0.41315789473684211</v>
      </c>
      <c r="J424" s="72"/>
      <c r="K424" s="72"/>
      <c r="L424" s="72"/>
    </row>
    <row r="425" spans="1:12" x14ac:dyDescent="0.2">
      <c r="B425" s="451"/>
      <c r="C425" s="452"/>
      <c r="D425" s="453"/>
      <c r="E425" s="454"/>
      <c r="F425" s="454"/>
      <c r="G425" s="454"/>
      <c r="H425" s="376"/>
      <c r="J425" s="72"/>
      <c r="K425" s="72"/>
      <c r="L425" s="72"/>
    </row>
    <row r="426" spans="1:12" x14ac:dyDescent="0.2">
      <c r="B426" s="455"/>
      <c r="C426" s="456" t="s">
        <v>226</v>
      </c>
      <c r="D426" s="457"/>
      <c r="E426" s="458"/>
      <c r="F426" s="458"/>
      <c r="G426" s="458"/>
      <c r="H426" s="459"/>
      <c r="J426" s="72"/>
      <c r="K426" s="72"/>
      <c r="L426" s="72"/>
    </row>
    <row r="427" spans="1:12" ht="13.5" customHeight="1" thickBot="1" x14ac:dyDescent="0.25">
      <c r="B427" s="460"/>
      <c r="C427" s="461" t="s">
        <v>227</v>
      </c>
      <c r="D427" s="461"/>
      <c r="E427" s="179"/>
      <c r="F427" s="179"/>
      <c r="G427" s="462"/>
      <c r="H427" s="463"/>
      <c r="J427" s="72"/>
      <c r="K427" s="72"/>
      <c r="L427" s="72"/>
    </row>
    <row r="428" spans="1:12" s="3" customFormat="1" ht="18.75" thickBot="1" x14ac:dyDescent="0.3">
      <c r="B428" s="197" t="s">
        <v>32</v>
      </c>
      <c r="C428" s="344" t="s">
        <v>33</v>
      </c>
      <c r="D428" s="344" t="s">
        <v>0</v>
      </c>
      <c r="E428" s="200" t="s">
        <v>1</v>
      </c>
      <c r="F428" s="201" t="s">
        <v>2</v>
      </c>
      <c r="G428" s="202" t="s">
        <v>3</v>
      </c>
      <c r="H428" s="203" t="s">
        <v>4</v>
      </c>
    </row>
    <row r="429" spans="1:12" x14ac:dyDescent="0.2">
      <c r="A429" s="1">
        <f>A424+1</f>
        <v>194</v>
      </c>
      <c r="B429" s="135"/>
      <c r="C429" s="136">
        <v>5269</v>
      </c>
      <c r="D429" s="464" t="s">
        <v>228</v>
      </c>
      <c r="E429" s="465">
        <v>30</v>
      </c>
      <c r="F429" s="465">
        <v>30</v>
      </c>
      <c r="G429" s="138">
        <v>0</v>
      </c>
      <c r="H429" s="109">
        <f t="shared" ref="H429:H432" si="79">IF(F429=0,0,G429/F429)</f>
        <v>0</v>
      </c>
      <c r="J429" s="72"/>
      <c r="K429" s="72"/>
      <c r="L429" s="72"/>
    </row>
    <row r="430" spans="1:12" x14ac:dyDescent="0.2">
      <c r="A430" s="1">
        <f t="shared" ref="A430:A432" si="80">A429+1</f>
        <v>195</v>
      </c>
      <c r="B430" s="466"/>
      <c r="C430" s="148">
        <v>5272</v>
      </c>
      <c r="D430" s="389" t="s">
        <v>229</v>
      </c>
      <c r="E430" s="390">
        <v>0</v>
      </c>
      <c r="F430" s="390">
        <v>0</v>
      </c>
      <c r="G430" s="185">
        <v>0</v>
      </c>
      <c r="H430" s="109">
        <f t="shared" si="79"/>
        <v>0</v>
      </c>
      <c r="J430" s="72"/>
      <c r="K430" s="72"/>
      <c r="L430" s="72"/>
    </row>
    <row r="431" spans="1:12" ht="13.5" thickBot="1" x14ac:dyDescent="0.25">
      <c r="A431" s="1">
        <f t="shared" si="80"/>
        <v>196</v>
      </c>
      <c r="B431" s="387"/>
      <c r="C431" s="90">
        <v>5311</v>
      </c>
      <c r="D431" s="417" t="s">
        <v>230</v>
      </c>
      <c r="E431" s="467">
        <v>60</v>
      </c>
      <c r="F431" s="467">
        <v>75</v>
      </c>
      <c r="G431" s="92">
        <v>47</v>
      </c>
      <c r="H431" s="109">
        <f t="shared" si="79"/>
        <v>0.62666666666666671</v>
      </c>
      <c r="J431" s="72"/>
      <c r="K431" s="72"/>
      <c r="L431" s="72"/>
    </row>
    <row r="432" spans="1:12" ht="13.5" thickBot="1" x14ac:dyDescent="0.25">
      <c r="A432" s="1">
        <f t="shared" si="80"/>
        <v>197</v>
      </c>
      <c r="B432" s="143"/>
      <c r="C432" s="134"/>
      <c r="D432" s="104" t="s">
        <v>52</v>
      </c>
      <c r="E432" s="393">
        <f t="shared" ref="E432:G432" si="81">SUM(E429:E431)</f>
        <v>90</v>
      </c>
      <c r="F432" s="393">
        <f t="shared" si="81"/>
        <v>105</v>
      </c>
      <c r="G432" s="14">
        <f t="shared" si="81"/>
        <v>47</v>
      </c>
      <c r="H432" s="362">
        <f t="shared" si="79"/>
        <v>0.44761904761904764</v>
      </c>
      <c r="J432" s="72"/>
      <c r="K432" s="72"/>
      <c r="L432" s="72"/>
    </row>
    <row r="433" spans="1:12" x14ac:dyDescent="0.2">
      <c r="B433" s="190"/>
      <c r="C433" s="121"/>
      <c r="D433" s="191"/>
      <c r="E433" s="65"/>
      <c r="F433" s="65"/>
      <c r="G433" s="66"/>
      <c r="H433" s="67"/>
      <c r="J433" s="72"/>
      <c r="K433" s="72"/>
      <c r="L433" s="72"/>
    </row>
    <row r="434" spans="1:12" x14ac:dyDescent="0.2">
      <c r="B434" s="192"/>
      <c r="C434" s="75" t="s">
        <v>86</v>
      </c>
      <c r="D434" s="75"/>
      <c r="E434" s="69"/>
      <c r="F434" s="69"/>
      <c r="G434" s="70"/>
      <c r="H434" s="71"/>
      <c r="J434" s="72"/>
      <c r="K434" s="72"/>
      <c r="L434" s="72"/>
    </row>
    <row r="435" spans="1:12" ht="13.5" thickBot="1" x14ac:dyDescent="0.25">
      <c r="B435" s="195"/>
      <c r="C435" s="99" t="s">
        <v>231</v>
      </c>
      <c r="D435" s="99"/>
      <c r="E435" s="98"/>
      <c r="F435" s="98"/>
      <c r="G435" s="99"/>
      <c r="H435" s="100"/>
      <c r="J435" s="72"/>
      <c r="K435" s="72"/>
      <c r="L435" s="72"/>
    </row>
    <row r="436" spans="1:12" s="3" customFormat="1" ht="18.75" thickBot="1" x14ac:dyDescent="0.3">
      <c r="B436" s="4" t="s">
        <v>32</v>
      </c>
      <c r="C436" s="101" t="s">
        <v>33</v>
      </c>
      <c r="D436" s="101" t="s">
        <v>0</v>
      </c>
      <c r="E436" s="7" t="s">
        <v>1</v>
      </c>
      <c r="F436" s="8" t="s">
        <v>2</v>
      </c>
      <c r="G436" s="103" t="s">
        <v>3</v>
      </c>
      <c r="H436" s="104" t="s">
        <v>4</v>
      </c>
    </row>
    <row r="437" spans="1:12" x14ac:dyDescent="0.2">
      <c r="A437" s="1">
        <f>A432+1</f>
        <v>198</v>
      </c>
      <c r="B437" s="135"/>
      <c r="C437" s="136">
        <v>6112</v>
      </c>
      <c r="D437" s="468" t="s">
        <v>232</v>
      </c>
      <c r="E437" s="18">
        <v>600</v>
      </c>
      <c r="F437" s="18">
        <v>645</v>
      </c>
      <c r="G437" s="18">
        <v>224</v>
      </c>
      <c r="H437" s="109">
        <f t="shared" ref="H437:H440" si="82">IF(F437=0,0,G437/F437)</f>
        <v>0.34728682170542635</v>
      </c>
      <c r="J437" s="72"/>
      <c r="K437" s="72"/>
      <c r="L437" s="72"/>
    </row>
    <row r="438" spans="1:12" x14ac:dyDescent="0.2">
      <c r="A438" s="1">
        <f t="shared" ref="A438:A440" si="83">A437+1</f>
        <v>199</v>
      </c>
      <c r="B438" s="339"/>
      <c r="C438" s="416">
        <v>6117</v>
      </c>
      <c r="D438" s="231" t="s">
        <v>233</v>
      </c>
      <c r="E438" s="23">
        <v>0</v>
      </c>
      <c r="F438" s="23">
        <v>100</v>
      </c>
      <c r="G438" s="23">
        <v>247</v>
      </c>
      <c r="H438" s="109">
        <f t="shared" si="82"/>
        <v>2.4700000000000002</v>
      </c>
      <c r="J438" s="72"/>
      <c r="K438" s="72"/>
      <c r="L438" s="72"/>
    </row>
    <row r="439" spans="1:12" ht="13.5" thickBot="1" x14ac:dyDescent="0.25">
      <c r="A439" s="1">
        <f t="shared" si="83"/>
        <v>200</v>
      </c>
      <c r="B439" s="110"/>
      <c r="C439" s="111">
        <v>6171</v>
      </c>
      <c r="D439" s="408" t="s">
        <v>234</v>
      </c>
      <c r="E439" s="113">
        <v>3607</v>
      </c>
      <c r="F439" s="113">
        <v>3563</v>
      </c>
      <c r="G439" s="113">
        <v>1437</v>
      </c>
      <c r="H439" s="109">
        <f t="shared" si="82"/>
        <v>0.40331181588548976</v>
      </c>
      <c r="J439" s="72"/>
      <c r="K439" s="72"/>
      <c r="L439" s="72"/>
    </row>
    <row r="440" spans="1:12" ht="13.5" thickBot="1" x14ac:dyDescent="0.25">
      <c r="A440" s="1">
        <f t="shared" si="83"/>
        <v>201</v>
      </c>
      <c r="B440" s="143"/>
      <c r="C440" s="134"/>
      <c r="D440" s="104" t="s">
        <v>52</v>
      </c>
      <c r="E440" s="393">
        <f>SUM(E437:E439)</f>
        <v>4207</v>
      </c>
      <c r="F440" s="393">
        <f>SUM(F437:F439)</f>
        <v>4308</v>
      </c>
      <c r="G440" s="14">
        <f>SUM(G437:G439)</f>
        <v>1908</v>
      </c>
      <c r="H440" s="362">
        <f t="shared" si="82"/>
        <v>0.44289693593314761</v>
      </c>
      <c r="J440" s="72"/>
      <c r="K440" s="72"/>
      <c r="L440" s="72"/>
    </row>
    <row r="441" spans="1:12" ht="13.5" thickBot="1" x14ac:dyDescent="0.25">
      <c r="B441" s="372"/>
      <c r="C441" s="373"/>
      <c r="D441" s="374"/>
      <c r="E441" s="375"/>
      <c r="F441" s="375"/>
      <c r="G441" s="375"/>
      <c r="H441" s="376"/>
      <c r="J441" s="72"/>
      <c r="K441" s="72"/>
      <c r="L441" s="72"/>
    </row>
    <row r="442" spans="1:12" ht="13.5" thickBot="1" x14ac:dyDescent="0.25">
      <c r="B442" s="68"/>
      <c r="C442" s="165" t="s">
        <v>73</v>
      </c>
      <c r="D442" s="377"/>
      <c r="E442" s="173"/>
      <c r="F442" s="69"/>
      <c r="G442" s="70"/>
      <c r="H442" s="71"/>
      <c r="J442" s="72"/>
      <c r="K442" s="72"/>
      <c r="L442" s="72"/>
    </row>
    <row r="443" spans="1:12" x14ac:dyDescent="0.2">
      <c r="B443" s="68"/>
      <c r="C443" s="75" t="s">
        <v>235</v>
      </c>
      <c r="D443" s="75"/>
      <c r="E443" s="173"/>
      <c r="F443" s="69"/>
      <c r="G443" s="70"/>
      <c r="H443" s="71"/>
      <c r="J443" s="72"/>
      <c r="K443" s="72"/>
      <c r="L443" s="72"/>
    </row>
    <row r="444" spans="1:12" ht="13.5" thickBot="1" x14ac:dyDescent="0.25">
      <c r="B444" s="96"/>
      <c r="C444" s="97" t="s">
        <v>236</v>
      </c>
      <c r="D444" s="97"/>
      <c r="E444" s="179"/>
      <c r="F444" s="98"/>
      <c r="G444" s="99"/>
      <c r="H444" s="100"/>
      <c r="J444" s="72"/>
      <c r="K444" s="72"/>
      <c r="L444" s="72"/>
    </row>
    <row r="445" spans="1:12" ht="13.5" thickBot="1" x14ac:dyDescent="0.25">
      <c r="B445" s="4" t="s">
        <v>32</v>
      </c>
      <c r="C445" s="101" t="s">
        <v>33</v>
      </c>
      <c r="D445" s="5" t="s">
        <v>0</v>
      </c>
      <c r="E445" s="7" t="s">
        <v>1</v>
      </c>
      <c r="F445" s="102" t="s">
        <v>2</v>
      </c>
      <c r="G445" s="103" t="s">
        <v>3</v>
      </c>
      <c r="H445" s="10" t="s">
        <v>4</v>
      </c>
      <c r="J445" s="72"/>
      <c r="K445" s="72"/>
      <c r="L445" s="72"/>
    </row>
    <row r="446" spans="1:12" ht="13.5" thickBot="1" x14ac:dyDescent="0.25">
      <c r="A446" s="1">
        <f>A440+1</f>
        <v>202</v>
      </c>
      <c r="B446" s="135"/>
      <c r="C446" s="469">
        <v>6171</v>
      </c>
      <c r="D446" s="470" t="s">
        <v>237</v>
      </c>
      <c r="E446" s="19">
        <v>70</v>
      </c>
      <c r="F446" s="18">
        <v>389</v>
      </c>
      <c r="G446" s="137">
        <v>88</v>
      </c>
      <c r="H446" s="20">
        <f t="shared" ref="H446:H447" si="84">IF(F446=0,0,G446/F446)</f>
        <v>0.2262210796915167</v>
      </c>
      <c r="J446" s="72"/>
      <c r="K446" s="72"/>
      <c r="L446" s="72"/>
    </row>
    <row r="447" spans="1:12" ht="13.5" thickBot="1" x14ac:dyDescent="0.25">
      <c r="A447" s="1">
        <f>A446+1</f>
        <v>203</v>
      </c>
      <c r="B447" s="143"/>
      <c r="C447" s="134"/>
      <c r="D447" s="104" t="s">
        <v>52</v>
      </c>
      <c r="E447" s="393">
        <f>SUM(E446)</f>
        <v>70</v>
      </c>
      <c r="F447" s="393">
        <f>SUM(F446)</f>
        <v>389</v>
      </c>
      <c r="G447" s="14">
        <f>SUM(G446)</f>
        <v>88</v>
      </c>
      <c r="H447" s="362">
        <f t="shared" si="84"/>
        <v>0.2262210796915167</v>
      </c>
      <c r="J447" s="72"/>
      <c r="K447" s="72"/>
      <c r="L447" s="72"/>
    </row>
    <row r="448" spans="1:12" x14ac:dyDescent="0.2">
      <c r="B448" s="127"/>
      <c r="C448" s="127"/>
      <c r="D448" s="128"/>
      <c r="E448" s="55"/>
      <c r="F448" s="55"/>
      <c r="G448" s="55"/>
      <c r="H448" s="129"/>
      <c r="J448" s="72"/>
      <c r="K448" s="72"/>
      <c r="L448" s="72"/>
    </row>
    <row r="449" spans="2:12" x14ac:dyDescent="0.2">
      <c r="B449" s="127"/>
      <c r="C449" s="127"/>
      <c r="D449" s="128"/>
      <c r="E449" s="55"/>
      <c r="F449" s="55"/>
      <c r="G449" s="55"/>
      <c r="H449" s="129"/>
      <c r="J449" s="72"/>
      <c r="K449" s="72"/>
      <c r="L449" s="72"/>
    </row>
    <row r="450" spans="2:12" x14ac:dyDescent="0.2">
      <c r="B450" s="127"/>
      <c r="C450" s="127"/>
      <c r="D450" s="128"/>
      <c r="E450" s="55"/>
      <c r="F450" s="55"/>
      <c r="G450" s="55"/>
      <c r="H450" s="129"/>
      <c r="J450" s="72"/>
      <c r="K450" s="72"/>
      <c r="L450" s="72"/>
    </row>
    <row r="451" spans="2:12" x14ac:dyDescent="0.2">
      <c r="B451" s="127"/>
      <c r="C451" s="127"/>
      <c r="D451" s="128"/>
      <c r="E451" s="55"/>
      <c r="F451" s="55"/>
      <c r="G451" s="55"/>
      <c r="H451" s="129"/>
      <c r="J451" s="72"/>
      <c r="K451" s="72"/>
      <c r="L451" s="72"/>
    </row>
    <row r="452" spans="2:12" x14ac:dyDescent="0.2">
      <c r="B452" s="127"/>
      <c r="C452" s="127"/>
      <c r="D452" s="128"/>
      <c r="E452" s="55"/>
      <c r="F452" s="55"/>
      <c r="G452" s="55"/>
      <c r="H452" s="129"/>
      <c r="J452" s="72"/>
      <c r="K452" s="72"/>
      <c r="L452" s="72"/>
    </row>
    <row r="453" spans="2:12" x14ac:dyDescent="0.2">
      <c r="B453" s="127"/>
      <c r="C453" s="127"/>
      <c r="D453" s="128"/>
      <c r="E453" s="55"/>
      <c r="F453" s="55"/>
      <c r="G453" s="55"/>
      <c r="H453" s="129"/>
      <c r="J453" s="72"/>
      <c r="K453" s="72"/>
      <c r="L453" s="72"/>
    </row>
    <row r="454" spans="2:12" x14ac:dyDescent="0.2">
      <c r="B454" s="127"/>
      <c r="C454" s="127"/>
      <c r="D454" s="128"/>
      <c r="E454" s="55"/>
      <c r="F454" s="55"/>
      <c r="G454" s="55"/>
      <c r="H454" s="129"/>
      <c r="J454" s="72"/>
      <c r="K454" s="72"/>
      <c r="L454" s="72"/>
    </row>
    <row r="455" spans="2:12" x14ac:dyDescent="0.2">
      <c r="B455" s="127"/>
      <c r="C455" s="127"/>
      <c r="D455" s="128"/>
      <c r="E455" s="55"/>
      <c r="F455" s="55"/>
      <c r="G455" s="55"/>
      <c r="H455" s="129"/>
      <c r="J455" s="72"/>
      <c r="K455" s="72"/>
      <c r="L455" s="72"/>
    </row>
    <row r="456" spans="2:12" x14ac:dyDescent="0.2">
      <c r="B456" s="127"/>
      <c r="C456" s="127"/>
      <c r="D456" s="128"/>
      <c r="E456" s="55"/>
      <c r="F456" s="55"/>
      <c r="G456" s="55"/>
      <c r="H456" s="129"/>
      <c r="J456" s="72"/>
      <c r="K456" s="72"/>
      <c r="L456" s="72"/>
    </row>
    <row r="457" spans="2:12" x14ac:dyDescent="0.2">
      <c r="B457" s="127"/>
      <c r="C457" s="127"/>
      <c r="D457" s="128"/>
      <c r="E457" s="55"/>
      <c r="F457" s="55"/>
      <c r="G457" s="55"/>
      <c r="H457" s="129"/>
      <c r="J457" s="72"/>
      <c r="K457" s="72"/>
      <c r="L457" s="72"/>
    </row>
    <row r="458" spans="2:12" x14ac:dyDescent="0.2">
      <c r="B458" s="127"/>
      <c r="C458" s="127"/>
      <c r="D458" s="128"/>
      <c r="E458" s="55"/>
      <c r="F458" s="55"/>
      <c r="G458" s="55"/>
      <c r="H458" s="129"/>
      <c r="J458" s="72"/>
      <c r="K458" s="72"/>
      <c r="L458" s="72"/>
    </row>
    <row r="459" spans="2:12" x14ac:dyDescent="0.2">
      <c r="B459" s="127"/>
      <c r="C459" s="127"/>
      <c r="D459" s="128"/>
      <c r="E459" s="55"/>
      <c r="F459" s="55"/>
      <c r="G459" s="55"/>
      <c r="H459" s="129"/>
      <c r="J459" s="72"/>
      <c r="K459" s="72"/>
      <c r="L459" s="72"/>
    </row>
    <row r="460" spans="2:12" ht="13.5" customHeight="1" x14ac:dyDescent="0.2">
      <c r="B460" s="127"/>
      <c r="C460" s="127"/>
      <c r="D460" s="128"/>
      <c r="E460" s="55"/>
      <c r="F460" s="55"/>
      <c r="G460" s="55"/>
      <c r="H460" s="129"/>
      <c r="J460" s="72"/>
      <c r="K460" s="72"/>
      <c r="L460" s="72"/>
    </row>
    <row r="461" spans="2:12" x14ac:dyDescent="0.2">
      <c r="B461" s="127"/>
      <c r="C461" s="127"/>
      <c r="D461" s="128"/>
      <c r="E461" s="55"/>
      <c r="F461" s="55"/>
      <c r="G461" s="55"/>
      <c r="H461" s="129"/>
      <c r="J461" s="72"/>
      <c r="K461" s="72"/>
      <c r="L461" s="72"/>
    </row>
    <row r="462" spans="2:12" x14ac:dyDescent="0.2">
      <c r="B462" s="127"/>
      <c r="C462" s="127"/>
      <c r="D462" s="128"/>
      <c r="E462" s="55"/>
      <c r="F462" s="55"/>
      <c r="G462" s="55"/>
      <c r="H462" s="129"/>
      <c r="J462" s="72"/>
      <c r="K462" s="72"/>
      <c r="L462" s="72"/>
    </row>
    <row r="463" spans="2:12" x14ac:dyDescent="0.2">
      <c r="B463" s="127"/>
      <c r="C463" s="127"/>
      <c r="D463" s="128"/>
      <c r="E463" s="55"/>
      <c r="F463" s="55"/>
      <c r="G463" s="55"/>
      <c r="H463" s="129"/>
      <c r="J463" s="72"/>
      <c r="K463" s="72"/>
      <c r="L463" s="72"/>
    </row>
    <row r="464" spans="2:12" x14ac:dyDescent="0.2">
      <c r="B464" s="128"/>
      <c r="C464" s="128"/>
      <c r="D464" s="128"/>
      <c r="E464" s="471"/>
      <c r="F464" s="55"/>
      <c r="G464" s="55"/>
      <c r="H464" s="55"/>
      <c r="J464" s="72"/>
      <c r="K464" s="72"/>
      <c r="L464" s="72"/>
    </row>
    <row r="465" spans="1:12" x14ac:dyDescent="0.2">
      <c r="B465" s="128"/>
      <c r="C465" s="128"/>
      <c r="D465" s="128"/>
      <c r="E465" s="471"/>
      <c r="F465" s="55"/>
      <c r="G465" s="55"/>
      <c r="H465" s="55"/>
      <c r="J465" s="72"/>
      <c r="K465" s="72"/>
      <c r="L465" s="72"/>
    </row>
    <row r="466" spans="1:12" ht="15.75" thickBot="1" x14ac:dyDescent="0.3">
      <c r="B466" s="57" t="s">
        <v>238</v>
      </c>
      <c r="C466" s="58"/>
      <c r="D466" s="58"/>
      <c r="E466" s="59"/>
      <c r="F466" s="59"/>
      <c r="G466" s="60"/>
      <c r="H466" s="60"/>
      <c r="J466" s="72"/>
      <c r="K466" s="72"/>
      <c r="L466" s="72"/>
    </row>
    <row r="467" spans="1:12" ht="13.5" thickBot="1" x14ac:dyDescent="0.25">
      <c r="B467" s="472"/>
      <c r="C467" s="66"/>
      <c r="D467" s="66"/>
      <c r="E467" s="65"/>
      <c r="F467" s="65"/>
      <c r="G467" s="66"/>
      <c r="H467" s="67"/>
      <c r="J467" s="72"/>
      <c r="K467" s="72"/>
      <c r="L467" s="72"/>
    </row>
    <row r="468" spans="1:12" ht="13.5" thickBot="1" x14ac:dyDescent="0.25">
      <c r="B468" s="193"/>
      <c r="C468" s="31" t="s">
        <v>64</v>
      </c>
      <c r="D468" s="31"/>
      <c r="E468" s="69"/>
      <c r="F468" s="69"/>
      <c r="G468" s="70"/>
      <c r="H468" s="71"/>
      <c r="J468" s="72"/>
      <c r="K468" s="72"/>
      <c r="L468" s="72"/>
    </row>
    <row r="469" spans="1:12" x14ac:dyDescent="0.2">
      <c r="B469" s="68"/>
      <c r="C469" s="75" t="s">
        <v>142</v>
      </c>
      <c r="D469" s="75"/>
      <c r="E469" s="69"/>
      <c r="F469" s="69"/>
      <c r="G469" s="70"/>
      <c r="H469" s="71"/>
      <c r="J469" s="72"/>
      <c r="K469" s="72"/>
      <c r="L469" s="72"/>
    </row>
    <row r="470" spans="1:12" ht="13.5" thickBot="1" x14ac:dyDescent="0.25">
      <c r="B470" s="68"/>
      <c r="C470" s="75" t="s">
        <v>239</v>
      </c>
      <c r="D470" s="97"/>
      <c r="E470" s="98"/>
      <c r="F470" s="98"/>
      <c r="G470" s="99"/>
      <c r="H470" s="100"/>
      <c r="J470" s="72"/>
      <c r="K470" s="72"/>
      <c r="L470" s="72"/>
    </row>
    <row r="471" spans="1:12" s="3" customFormat="1" ht="18.75" thickBot="1" x14ac:dyDescent="0.3">
      <c r="B471" s="76" t="s">
        <v>32</v>
      </c>
      <c r="C471" s="101" t="s">
        <v>33</v>
      </c>
      <c r="D471" s="6" t="s">
        <v>0</v>
      </c>
      <c r="E471" s="78" t="s">
        <v>1</v>
      </c>
      <c r="F471" s="8" t="s">
        <v>2</v>
      </c>
      <c r="G471" s="79" t="s">
        <v>3</v>
      </c>
      <c r="H471" s="10" t="s">
        <v>4</v>
      </c>
    </row>
    <row r="472" spans="1:12" s="3" customFormat="1" ht="12.75" customHeight="1" x14ac:dyDescent="0.25">
      <c r="A472" s="1">
        <f>A447+1</f>
        <v>204</v>
      </c>
      <c r="B472" s="80"/>
      <c r="C472" s="311">
        <v>3319</v>
      </c>
      <c r="D472" s="473" t="s">
        <v>240</v>
      </c>
      <c r="E472" s="241">
        <v>122</v>
      </c>
      <c r="F472" s="444">
        <v>122</v>
      </c>
      <c r="G472" s="243">
        <v>60</v>
      </c>
      <c r="H472" s="49">
        <f t="shared" ref="H472:H480" si="85">IF(F472=0,0,G472/F472)</f>
        <v>0.49180327868852458</v>
      </c>
    </row>
    <row r="473" spans="1:12" s="3" customFormat="1" ht="12.75" customHeight="1" thickBot="1" x14ac:dyDescent="0.3">
      <c r="A473" s="1">
        <f>A472+1</f>
        <v>205</v>
      </c>
      <c r="B473" s="474"/>
      <c r="C473" s="311">
        <v>3399</v>
      </c>
      <c r="D473" s="330" t="s">
        <v>241</v>
      </c>
      <c r="E473" s="206">
        <v>30</v>
      </c>
      <c r="F473" s="246">
        <v>30</v>
      </c>
      <c r="G473" s="122">
        <v>6</v>
      </c>
      <c r="H473" s="24">
        <f t="shared" si="85"/>
        <v>0.2</v>
      </c>
    </row>
    <row r="474" spans="1:12" s="3" customFormat="1" ht="12.75" customHeight="1" thickBot="1" x14ac:dyDescent="0.3">
      <c r="A474" s="1"/>
      <c r="B474" s="472"/>
      <c r="C474" s="66"/>
      <c r="D474" s="66"/>
      <c r="E474" s="65"/>
      <c r="F474" s="65"/>
      <c r="G474" s="66"/>
      <c r="H474" s="67"/>
    </row>
    <row r="475" spans="1:12" s="3" customFormat="1" ht="12.75" customHeight="1" thickBot="1" x14ac:dyDescent="0.3">
      <c r="A475" s="1"/>
      <c r="B475" s="193"/>
      <c r="C475" s="31" t="s">
        <v>64</v>
      </c>
      <c r="D475" s="31"/>
      <c r="E475" s="69"/>
      <c r="F475" s="69"/>
      <c r="G475" s="70"/>
      <c r="H475" s="71"/>
    </row>
    <row r="476" spans="1:12" s="3" customFormat="1" ht="12.75" customHeight="1" x14ac:dyDescent="0.25">
      <c r="A476" s="1"/>
      <c r="B476" s="68"/>
      <c r="C476" s="75" t="s">
        <v>142</v>
      </c>
      <c r="D476" s="75"/>
      <c r="E476" s="69"/>
      <c r="F476" s="69"/>
      <c r="G476" s="70"/>
      <c r="H476" s="71"/>
    </row>
    <row r="477" spans="1:12" s="3" customFormat="1" ht="12.75" customHeight="1" thickBot="1" x14ac:dyDescent="0.3">
      <c r="A477" s="1"/>
      <c r="B477" s="96"/>
      <c r="C477" s="97" t="s">
        <v>242</v>
      </c>
      <c r="D477" s="97"/>
      <c r="E477" s="98"/>
      <c r="F477" s="98"/>
      <c r="G477" s="99"/>
      <c r="H477" s="100"/>
    </row>
    <row r="478" spans="1:12" x14ac:dyDescent="0.2">
      <c r="A478" s="1">
        <f>A473+1</f>
        <v>206</v>
      </c>
      <c r="B478" s="383"/>
      <c r="C478" s="148">
        <v>5272</v>
      </c>
      <c r="D478" s="475" t="s">
        <v>243</v>
      </c>
      <c r="E478" s="48">
        <v>0</v>
      </c>
      <c r="F478" s="184">
        <v>0</v>
      </c>
      <c r="G478" s="48">
        <v>0</v>
      </c>
      <c r="H478" s="49">
        <f t="shared" si="85"/>
        <v>0</v>
      </c>
      <c r="J478" s="72"/>
      <c r="K478" s="72"/>
      <c r="L478" s="72"/>
    </row>
    <row r="479" spans="1:12" ht="13.5" thickBot="1" x14ac:dyDescent="0.25">
      <c r="A479" s="1">
        <f t="shared" ref="A479:A480" si="86">A478+1</f>
        <v>207</v>
      </c>
      <c r="B479" s="116"/>
      <c r="C479" s="395">
        <v>5512</v>
      </c>
      <c r="D479" s="370" t="s">
        <v>244</v>
      </c>
      <c r="E479" s="27">
        <v>176</v>
      </c>
      <c r="F479" s="28">
        <v>176</v>
      </c>
      <c r="G479" s="27">
        <v>62</v>
      </c>
      <c r="H479" s="141">
        <f t="shared" si="85"/>
        <v>0.35227272727272729</v>
      </c>
      <c r="J479" s="72"/>
      <c r="K479" s="72"/>
      <c r="L479" s="72"/>
    </row>
    <row r="480" spans="1:12" ht="13.5" thickBot="1" x14ac:dyDescent="0.25">
      <c r="A480" s="1">
        <f t="shared" si="86"/>
        <v>208</v>
      </c>
      <c r="B480" s="143"/>
      <c r="C480" s="134"/>
      <c r="D480" s="10" t="s">
        <v>52</v>
      </c>
      <c r="E480" s="14">
        <f>SUM(E472:E479)</f>
        <v>328</v>
      </c>
      <c r="F480" s="188">
        <f>SUM(F472:F479)</f>
        <v>328</v>
      </c>
      <c r="G480" s="14">
        <f>SUM(G472:G479)</f>
        <v>128</v>
      </c>
      <c r="H480" s="43">
        <f t="shared" si="85"/>
        <v>0.3902439024390244</v>
      </c>
      <c r="J480" s="72"/>
      <c r="K480" s="72"/>
      <c r="L480" s="72"/>
    </row>
    <row r="481" spans="1:12" x14ac:dyDescent="0.2">
      <c r="B481" s="190"/>
      <c r="C481" s="121"/>
      <c r="D481" s="191"/>
      <c r="E481" s="65"/>
      <c r="F481" s="65"/>
      <c r="G481" s="66"/>
      <c r="H481" s="67"/>
      <c r="J481" s="72"/>
      <c r="K481" s="72"/>
      <c r="L481" s="72"/>
    </row>
    <row r="482" spans="1:12" x14ac:dyDescent="0.2">
      <c r="B482" s="192"/>
      <c r="C482" s="75" t="s">
        <v>86</v>
      </c>
      <c r="D482" s="75"/>
      <c r="E482" s="69"/>
      <c r="F482" s="69"/>
      <c r="G482" s="70"/>
      <c r="H482" s="71"/>
      <c r="J482" s="72"/>
      <c r="K482" s="72"/>
      <c r="L482" s="72"/>
    </row>
    <row r="483" spans="1:12" ht="13.5" thickBot="1" x14ac:dyDescent="0.25">
      <c r="B483" s="195"/>
      <c r="C483" s="99" t="s">
        <v>245</v>
      </c>
      <c r="D483" s="99"/>
      <c r="E483" s="98"/>
      <c r="F483" s="98"/>
      <c r="G483" s="99"/>
      <c r="H483" s="100"/>
      <c r="J483" s="72"/>
      <c r="K483" s="72"/>
      <c r="L483" s="72"/>
    </row>
    <row r="484" spans="1:12" s="3" customFormat="1" ht="18.75" thickBot="1" x14ac:dyDescent="0.3">
      <c r="B484" s="4" t="s">
        <v>32</v>
      </c>
      <c r="C484" s="101" t="s">
        <v>33</v>
      </c>
      <c r="D484" s="101" t="s">
        <v>0</v>
      </c>
      <c r="E484" s="7" t="s">
        <v>1</v>
      </c>
      <c r="F484" s="8" t="s">
        <v>2</v>
      </c>
      <c r="G484" s="79" t="s">
        <v>3</v>
      </c>
      <c r="H484" s="10" t="s">
        <v>4</v>
      </c>
    </row>
    <row r="485" spans="1:12" x14ac:dyDescent="0.2">
      <c r="A485" s="1">
        <f>A480+1</f>
        <v>209</v>
      </c>
      <c r="B485" s="105"/>
      <c r="C485" s="106">
        <v>6112</v>
      </c>
      <c r="D485" s="476" t="s">
        <v>246</v>
      </c>
      <c r="E485" s="23">
        <v>8915</v>
      </c>
      <c r="F485" s="23">
        <v>8915</v>
      </c>
      <c r="G485" s="48">
        <v>4123</v>
      </c>
      <c r="H485" s="24">
        <f t="shared" ref="H485:H489" si="87">IF(F485=0,0,G485/F485)</f>
        <v>0.46247896803140776</v>
      </c>
      <c r="J485" s="72"/>
      <c r="K485" s="72"/>
      <c r="L485" s="72"/>
    </row>
    <row r="486" spans="1:12" x14ac:dyDescent="0.2">
      <c r="A486" s="1">
        <f t="shared" ref="A486:A489" si="88">A485+1</f>
        <v>210</v>
      </c>
      <c r="B486" s="105"/>
      <c r="C486" s="231" t="s">
        <v>247</v>
      </c>
      <c r="D486" s="476" t="s">
        <v>248</v>
      </c>
      <c r="E486" s="23">
        <v>0</v>
      </c>
      <c r="F486" s="23">
        <v>780</v>
      </c>
      <c r="G486" s="23">
        <v>258</v>
      </c>
      <c r="H486" s="24">
        <f t="shared" si="87"/>
        <v>0.33076923076923076</v>
      </c>
      <c r="J486" s="72"/>
      <c r="K486" s="72"/>
      <c r="L486" s="72"/>
    </row>
    <row r="487" spans="1:12" x14ac:dyDescent="0.2">
      <c r="A487" s="1">
        <f t="shared" si="88"/>
        <v>211</v>
      </c>
      <c r="B487" s="147"/>
      <c r="C487" s="148">
        <v>6173</v>
      </c>
      <c r="D487" s="150" t="s">
        <v>249</v>
      </c>
      <c r="E487" s="48">
        <v>0</v>
      </c>
      <c r="F487" s="48">
        <v>0</v>
      </c>
      <c r="G487" s="185">
        <v>0</v>
      </c>
      <c r="H487" s="24">
        <f t="shared" si="87"/>
        <v>0</v>
      </c>
      <c r="J487" s="72"/>
      <c r="K487" s="72"/>
      <c r="L487" s="72"/>
    </row>
    <row r="488" spans="1:12" ht="13.5" thickBot="1" x14ac:dyDescent="0.25">
      <c r="A488" s="1">
        <f t="shared" si="88"/>
        <v>212</v>
      </c>
      <c r="B488" s="477"/>
      <c r="C488" s="478">
        <v>6171</v>
      </c>
      <c r="D488" s="479" t="s">
        <v>250</v>
      </c>
      <c r="E488" s="140">
        <v>44715</v>
      </c>
      <c r="F488" s="140">
        <v>46991</v>
      </c>
      <c r="G488" s="140">
        <v>20757</v>
      </c>
      <c r="H488" s="24">
        <f t="shared" si="87"/>
        <v>0.44172288310527547</v>
      </c>
      <c r="J488" s="72"/>
      <c r="K488" s="72"/>
      <c r="L488" s="72"/>
    </row>
    <row r="489" spans="1:12" ht="13.5" thickBot="1" x14ac:dyDescent="0.25">
      <c r="A489" s="1">
        <f t="shared" si="88"/>
        <v>213</v>
      </c>
      <c r="B489" s="116"/>
      <c r="C489" s="117"/>
      <c r="D489" s="480" t="s">
        <v>52</v>
      </c>
      <c r="E489" s="14">
        <f>SUM(E485:E488)</f>
        <v>53630</v>
      </c>
      <c r="F489" s="14">
        <f>SUM(F485:F488)</f>
        <v>56686</v>
      </c>
      <c r="G489" s="14">
        <f>SUM(G485:G488)</f>
        <v>25138</v>
      </c>
      <c r="H489" s="15">
        <f t="shared" si="87"/>
        <v>0.44346046642910064</v>
      </c>
      <c r="J489" s="72"/>
      <c r="K489" s="72"/>
      <c r="L489" s="72"/>
    </row>
    <row r="490" spans="1:12" x14ac:dyDescent="0.2">
      <c r="B490" s="127"/>
      <c r="C490" s="127"/>
      <c r="D490" s="481"/>
      <c r="E490" s="55"/>
      <c r="F490" s="56"/>
      <c r="G490" s="56"/>
      <c r="H490" s="56"/>
      <c r="J490" s="72"/>
      <c r="K490" s="72"/>
      <c r="L490" s="72"/>
    </row>
    <row r="491" spans="1:12" ht="15" x14ac:dyDescent="0.25">
      <c r="B491" s="426" t="s">
        <v>251</v>
      </c>
      <c r="C491" s="427"/>
      <c r="D491" s="482"/>
      <c r="E491" s="56"/>
      <c r="F491" s="56"/>
      <c r="G491" s="128"/>
      <c r="H491" s="128"/>
      <c r="J491" s="72"/>
      <c r="K491" s="72"/>
      <c r="L491" s="72"/>
    </row>
    <row r="492" spans="1:12" ht="15.75" thickBot="1" x14ac:dyDescent="0.3">
      <c r="B492" s="57" t="s">
        <v>252</v>
      </c>
      <c r="C492" s="58"/>
      <c r="D492" s="58"/>
      <c r="E492" s="59"/>
      <c r="F492" s="59"/>
      <c r="G492" s="60"/>
      <c r="H492" s="60"/>
      <c r="J492" s="72"/>
      <c r="K492" s="72"/>
      <c r="L492" s="72"/>
    </row>
    <row r="493" spans="1:12" ht="13.5" thickBot="1" x14ac:dyDescent="0.25">
      <c r="B493" s="232"/>
      <c r="C493" s="66"/>
      <c r="D493" s="66"/>
      <c r="E493" s="65"/>
      <c r="F493" s="65"/>
      <c r="G493" s="66"/>
      <c r="H493" s="67"/>
      <c r="J493" s="72"/>
      <c r="K493" s="72"/>
      <c r="L493" s="72"/>
    </row>
    <row r="494" spans="1:12" ht="13.5" thickBot="1" x14ac:dyDescent="0.25">
      <c r="B494" s="68"/>
      <c r="C494" s="337" t="s">
        <v>93</v>
      </c>
      <c r="D494" s="338"/>
      <c r="E494" s="69"/>
      <c r="F494" s="69"/>
      <c r="G494" s="70"/>
      <c r="H494" s="71"/>
      <c r="J494" s="72"/>
      <c r="K494" s="72"/>
      <c r="L494" s="72"/>
    </row>
    <row r="495" spans="1:12" ht="13.5" thickBot="1" x14ac:dyDescent="0.25">
      <c r="B495" s="96"/>
      <c r="C495" s="97" t="s">
        <v>40</v>
      </c>
      <c r="D495" s="97"/>
      <c r="E495" s="98" t="s">
        <v>170</v>
      </c>
      <c r="F495" s="98"/>
      <c r="G495" s="99"/>
      <c r="H495" s="100"/>
      <c r="J495" s="72"/>
      <c r="K495" s="72"/>
      <c r="L495" s="72"/>
    </row>
    <row r="496" spans="1:12" s="3" customFormat="1" ht="18.75" thickBot="1" x14ac:dyDescent="0.3">
      <c r="B496" s="4" t="s">
        <v>32</v>
      </c>
      <c r="C496" s="5" t="s">
        <v>33</v>
      </c>
      <c r="D496" s="6" t="s">
        <v>0</v>
      </c>
      <c r="E496" s="7" t="s">
        <v>1</v>
      </c>
      <c r="F496" s="8" t="s">
        <v>2</v>
      </c>
      <c r="G496" s="79" t="s">
        <v>3</v>
      </c>
      <c r="H496" s="10" t="s">
        <v>4</v>
      </c>
    </row>
    <row r="497" spans="1:12" x14ac:dyDescent="0.2">
      <c r="A497" s="1">
        <f>A489+1</f>
        <v>214</v>
      </c>
      <c r="B497" s="147">
        <v>2111</v>
      </c>
      <c r="C497" s="382">
        <v>5512</v>
      </c>
      <c r="D497" s="475" t="s">
        <v>120</v>
      </c>
      <c r="E497" s="18">
        <v>0</v>
      </c>
      <c r="F497" s="18">
        <v>0</v>
      </c>
      <c r="G497" s="185">
        <v>0</v>
      </c>
      <c r="H497" s="24">
        <f t="shared" ref="H497:H506" si="89">IF(F497=0,0,G497/F497)</f>
        <v>0</v>
      </c>
      <c r="J497" s="72"/>
      <c r="K497" s="72"/>
      <c r="L497" s="72"/>
    </row>
    <row r="498" spans="1:12" x14ac:dyDescent="0.2">
      <c r="A498" s="1">
        <f>A497+1</f>
        <v>215</v>
      </c>
      <c r="B498" s="147">
        <v>2119</v>
      </c>
      <c r="C498" s="382">
        <v>5512</v>
      </c>
      <c r="D498" s="475" t="s">
        <v>105</v>
      </c>
      <c r="E498" s="48">
        <v>0</v>
      </c>
      <c r="F498" s="48">
        <v>0</v>
      </c>
      <c r="G498" s="185">
        <v>0</v>
      </c>
      <c r="H498" s="24">
        <f t="shared" si="89"/>
        <v>0</v>
      </c>
      <c r="J498" s="72"/>
      <c r="K498" s="72"/>
      <c r="L498" s="72"/>
    </row>
    <row r="499" spans="1:12" ht="13.5" thickBot="1" x14ac:dyDescent="0.25">
      <c r="A499" s="1">
        <f>A498+1</f>
        <v>216</v>
      </c>
      <c r="B499" s="105">
        <v>2324</v>
      </c>
      <c r="C499" s="340">
        <v>5512</v>
      </c>
      <c r="D499" s="341" t="s">
        <v>253</v>
      </c>
      <c r="E499" s="23">
        <v>0</v>
      </c>
      <c r="F499" s="23">
        <v>0</v>
      </c>
      <c r="G499" s="123">
        <v>0</v>
      </c>
      <c r="H499" s="24">
        <f t="shared" si="89"/>
        <v>0</v>
      </c>
      <c r="J499" s="72"/>
      <c r="K499" s="72"/>
      <c r="L499" s="72"/>
    </row>
    <row r="500" spans="1:12" ht="13.5" thickBot="1" x14ac:dyDescent="0.25">
      <c r="A500" s="1">
        <f>A499+1</f>
        <v>217</v>
      </c>
      <c r="B500" s="342"/>
      <c r="C500" s="343"/>
      <c r="D500" s="126" t="s">
        <v>52</v>
      </c>
      <c r="E500" s="14">
        <f>SUM(E492:E499)</f>
        <v>0</v>
      </c>
      <c r="F500" s="14">
        <f>SUM(F492:F499)</f>
        <v>0</v>
      </c>
      <c r="G500" s="14">
        <f>SUM(G492:G499)</f>
        <v>0</v>
      </c>
      <c r="H500" s="15">
        <f t="shared" si="89"/>
        <v>0</v>
      </c>
      <c r="J500" s="72"/>
      <c r="K500" s="72"/>
      <c r="L500" s="72"/>
    </row>
    <row r="501" spans="1:12" ht="13.5" thickBot="1" x14ac:dyDescent="0.25">
      <c r="B501" s="232"/>
      <c r="C501" s="66"/>
      <c r="D501" s="66"/>
      <c r="E501" s="65"/>
      <c r="F501" s="65"/>
      <c r="G501" s="66"/>
      <c r="H501" s="67"/>
      <c r="J501" s="72"/>
      <c r="K501" s="72"/>
      <c r="L501" s="72"/>
    </row>
    <row r="502" spans="1:12" ht="13.5" thickBot="1" x14ac:dyDescent="0.25">
      <c r="B502" s="68"/>
      <c r="C502" s="337" t="s">
        <v>93</v>
      </c>
      <c r="D502" s="338"/>
      <c r="E502" s="69"/>
      <c r="F502" s="69"/>
      <c r="G502" s="70"/>
      <c r="H502" s="71"/>
      <c r="J502" s="72"/>
      <c r="K502" s="72"/>
      <c r="L502" s="72"/>
    </row>
    <row r="503" spans="1:12" ht="13.5" thickBot="1" x14ac:dyDescent="0.25">
      <c r="B503" s="96"/>
      <c r="C503" s="97" t="s">
        <v>134</v>
      </c>
      <c r="D503" s="97"/>
      <c r="E503" s="98" t="s">
        <v>135</v>
      </c>
      <c r="F503" s="98"/>
      <c r="G503" s="99"/>
      <c r="H503" s="100"/>
      <c r="J503" s="72"/>
      <c r="K503" s="72"/>
      <c r="L503" s="72"/>
    </row>
    <row r="504" spans="1:12" x14ac:dyDescent="0.2">
      <c r="A504" s="1">
        <f>A500+1</f>
        <v>218</v>
      </c>
      <c r="B504" s="339">
        <v>3113</v>
      </c>
      <c r="C504" s="340">
        <v>5512</v>
      </c>
      <c r="D504" s="341" t="s">
        <v>136</v>
      </c>
      <c r="E504" s="23">
        <v>0</v>
      </c>
      <c r="F504" s="23">
        <v>0</v>
      </c>
      <c r="G504" s="123">
        <v>0</v>
      </c>
      <c r="H504" s="24">
        <f t="shared" si="89"/>
        <v>0</v>
      </c>
      <c r="J504" s="72"/>
      <c r="K504" s="72"/>
      <c r="L504" s="72"/>
    </row>
    <row r="505" spans="1:12" ht="13.5" thickBot="1" x14ac:dyDescent="0.25">
      <c r="A505" s="1">
        <f t="shared" ref="A505:A506" si="90">A504+1</f>
        <v>219</v>
      </c>
      <c r="B505" s="116">
        <v>3121</v>
      </c>
      <c r="C505" s="483">
        <v>5512</v>
      </c>
      <c r="D505" s="370" t="s">
        <v>254</v>
      </c>
      <c r="E505" s="27">
        <v>0</v>
      </c>
      <c r="F505" s="27">
        <v>0</v>
      </c>
      <c r="G505" s="484">
        <v>0</v>
      </c>
      <c r="H505" s="24">
        <f t="shared" si="89"/>
        <v>0</v>
      </c>
      <c r="J505" s="72"/>
      <c r="K505" s="72"/>
      <c r="L505" s="72"/>
    </row>
    <row r="506" spans="1:12" ht="13.5" thickBot="1" x14ac:dyDescent="0.25">
      <c r="A506" s="1">
        <f t="shared" si="90"/>
        <v>220</v>
      </c>
      <c r="B506" s="342"/>
      <c r="C506" s="343"/>
      <c r="D506" s="126" t="s">
        <v>52</v>
      </c>
      <c r="E506" s="14">
        <f>SUM(E497:E505)</f>
        <v>0</v>
      </c>
      <c r="F506" s="14">
        <f>SUM(F497:F505)</f>
        <v>0</v>
      </c>
      <c r="G506" s="14">
        <f>SUM(G504:G505)</f>
        <v>0</v>
      </c>
      <c r="H506" s="15">
        <f t="shared" si="89"/>
        <v>0</v>
      </c>
      <c r="J506" s="72"/>
      <c r="K506" s="72"/>
      <c r="L506" s="72"/>
    </row>
    <row r="507" spans="1:12" ht="13.5" thickBot="1" x14ac:dyDescent="0.25">
      <c r="B507" s="232"/>
      <c r="C507" s="66"/>
      <c r="D507" s="66"/>
      <c r="E507" s="65"/>
      <c r="F507" s="65"/>
      <c r="G507" s="66"/>
      <c r="H507" s="67"/>
      <c r="J507" s="72"/>
      <c r="K507" s="72"/>
      <c r="L507" s="72"/>
    </row>
    <row r="508" spans="1:12" ht="13.5" thickBot="1" x14ac:dyDescent="0.25">
      <c r="B508" s="68"/>
      <c r="C508" s="31" t="s">
        <v>64</v>
      </c>
      <c r="D508" s="157"/>
      <c r="E508" s="69"/>
      <c r="F508" s="69"/>
      <c r="G508" s="70"/>
      <c r="H508" s="71"/>
      <c r="J508" s="72"/>
      <c r="K508" s="72"/>
      <c r="L508" s="72"/>
    </row>
    <row r="509" spans="1:12" x14ac:dyDescent="0.2">
      <c r="B509" s="68"/>
      <c r="C509" s="75" t="s">
        <v>226</v>
      </c>
      <c r="D509" s="75"/>
      <c r="E509" s="69"/>
      <c r="F509" s="69"/>
      <c r="G509" s="70"/>
      <c r="H509" s="71"/>
      <c r="J509" s="72"/>
      <c r="K509" s="72"/>
      <c r="L509" s="72"/>
    </row>
    <row r="510" spans="1:12" ht="13.5" thickBot="1" x14ac:dyDescent="0.25">
      <c r="B510" s="96"/>
      <c r="C510" s="97" t="s">
        <v>255</v>
      </c>
      <c r="D510" s="97"/>
      <c r="E510" s="98"/>
      <c r="F510" s="98"/>
      <c r="G510" s="99"/>
      <c r="H510" s="100"/>
      <c r="J510" s="72"/>
      <c r="K510" s="72"/>
      <c r="L510" s="72"/>
    </row>
    <row r="511" spans="1:12" s="3" customFormat="1" ht="18.75" customHeight="1" thickBot="1" x14ac:dyDescent="0.3">
      <c r="B511" s="233" t="s">
        <v>32</v>
      </c>
      <c r="C511" s="234" t="s">
        <v>33</v>
      </c>
      <c r="D511" s="101" t="s">
        <v>0</v>
      </c>
      <c r="E511" s="7" t="s">
        <v>1</v>
      </c>
      <c r="F511" s="8" t="s">
        <v>2</v>
      </c>
      <c r="G511" s="79" t="s">
        <v>3</v>
      </c>
      <c r="H511" s="103" t="s">
        <v>4</v>
      </c>
    </row>
    <row r="512" spans="1:12" s="3" customFormat="1" ht="13.5" customHeight="1" x14ac:dyDescent="0.25">
      <c r="A512" s="1">
        <f>A506+1</f>
        <v>221</v>
      </c>
      <c r="B512" s="135"/>
      <c r="C512" s="136">
        <v>5512</v>
      </c>
      <c r="D512" s="396" t="s">
        <v>256</v>
      </c>
      <c r="E512" s="138">
        <v>200</v>
      </c>
      <c r="F512" s="138">
        <v>200</v>
      </c>
      <c r="G512" s="138">
        <v>46</v>
      </c>
      <c r="H512" s="20">
        <f t="shared" ref="H512:H514" si="91">IF(F512=0,0,G512/F512)</f>
        <v>0.23</v>
      </c>
    </row>
    <row r="513" spans="1:12" ht="13.5" thickBot="1" x14ac:dyDescent="0.25">
      <c r="A513" s="1">
        <f>A512+1</f>
        <v>222</v>
      </c>
      <c r="B513" s="485"/>
      <c r="C513" s="395">
        <v>5512</v>
      </c>
      <c r="D513" s="486" t="s">
        <v>257</v>
      </c>
      <c r="E513" s="484">
        <v>1570</v>
      </c>
      <c r="F513" s="484">
        <v>1570</v>
      </c>
      <c r="G513" s="484">
        <v>620</v>
      </c>
      <c r="H513" s="49">
        <f t="shared" si="91"/>
        <v>0.39490445859872614</v>
      </c>
      <c r="J513" s="72"/>
      <c r="K513" s="72"/>
      <c r="L513" s="72"/>
    </row>
    <row r="514" spans="1:12" ht="13.5" thickBot="1" x14ac:dyDescent="0.25">
      <c r="A514" s="1">
        <f t="shared" ref="A514" si="92">A513+1</f>
        <v>223</v>
      </c>
      <c r="B514" s="143"/>
      <c r="C514" s="134"/>
      <c r="D514" s="104" t="s">
        <v>52</v>
      </c>
      <c r="E514" s="14">
        <f>SUM(E512:E513)</f>
        <v>1770</v>
      </c>
      <c r="F514" s="14">
        <f>SUM(F512:F513)</f>
        <v>1770</v>
      </c>
      <c r="G514" s="14">
        <f>SUM(G512:G513)</f>
        <v>666</v>
      </c>
      <c r="H514" s="15">
        <f t="shared" si="91"/>
        <v>0.37627118644067797</v>
      </c>
      <c r="J514" s="72"/>
      <c r="K514" s="72"/>
      <c r="L514" s="72"/>
    </row>
    <row r="515" spans="1:12" s="194" customFormat="1" x14ac:dyDescent="0.2">
      <c r="B515" s="127"/>
      <c r="C515" s="127"/>
      <c r="D515" s="128"/>
      <c r="E515" s="55"/>
      <c r="F515" s="55"/>
      <c r="G515" s="55"/>
      <c r="H515" s="129"/>
      <c r="J515" s="196"/>
      <c r="K515" s="196"/>
      <c r="L515" s="196"/>
    </row>
    <row r="516" spans="1:12" s="194" customFormat="1" x14ac:dyDescent="0.2">
      <c r="B516" s="127"/>
      <c r="C516" s="127"/>
      <c r="D516" s="128"/>
      <c r="E516" s="55"/>
      <c r="F516" s="55"/>
      <c r="G516" s="55"/>
      <c r="H516" s="129"/>
      <c r="J516" s="196"/>
      <c r="K516" s="196"/>
      <c r="L516" s="196"/>
    </row>
    <row r="517" spans="1:12" s="194" customFormat="1" x14ac:dyDescent="0.2">
      <c r="B517" s="127"/>
      <c r="C517" s="127"/>
      <c r="D517" s="128"/>
      <c r="E517" s="55"/>
      <c r="F517" s="55"/>
      <c r="G517" s="55"/>
      <c r="H517" s="129"/>
      <c r="J517" s="196"/>
      <c r="K517" s="196"/>
      <c r="L517" s="196"/>
    </row>
    <row r="518" spans="1:12" s="194" customFormat="1" x14ac:dyDescent="0.2">
      <c r="B518" s="127"/>
      <c r="C518" s="127"/>
      <c r="D518" s="128"/>
      <c r="E518" s="55"/>
      <c r="F518" s="55"/>
      <c r="G518" s="55"/>
      <c r="H518" s="129"/>
      <c r="J518" s="196"/>
      <c r="K518" s="196"/>
      <c r="L518" s="196"/>
    </row>
    <row r="519" spans="1:12" s="194" customFormat="1" x14ac:dyDescent="0.2">
      <c r="B519" s="127"/>
      <c r="C519" s="127"/>
      <c r="D519" s="128"/>
      <c r="E519" s="55"/>
      <c r="F519" s="55"/>
      <c r="G519" s="55"/>
      <c r="H519" s="129"/>
      <c r="J519" s="196"/>
      <c r="K519" s="196"/>
      <c r="L519" s="196"/>
    </row>
    <row r="520" spans="1:12" s="194" customFormat="1" x14ac:dyDescent="0.2">
      <c r="B520" s="127"/>
      <c r="C520" s="127"/>
      <c r="D520" s="128"/>
      <c r="E520" s="55"/>
      <c r="F520" s="55"/>
      <c r="G520" s="55"/>
      <c r="H520" s="129"/>
      <c r="J520" s="196"/>
      <c r="K520" s="196"/>
      <c r="L520" s="196"/>
    </row>
    <row r="521" spans="1:12" s="194" customFormat="1" x14ac:dyDescent="0.2">
      <c r="B521" s="127"/>
      <c r="C521" s="127"/>
      <c r="D521" s="128"/>
      <c r="E521" s="55"/>
      <c r="F521" s="55"/>
      <c r="G521" s="55"/>
      <c r="H521" s="129"/>
      <c r="J521" s="196"/>
      <c r="K521" s="196"/>
      <c r="L521" s="196"/>
    </row>
    <row r="522" spans="1:12" s="194" customFormat="1" x14ac:dyDescent="0.2">
      <c r="B522" s="127"/>
      <c r="C522" s="127"/>
      <c r="D522" s="128"/>
      <c r="E522" s="55"/>
      <c r="F522" s="55"/>
      <c r="G522" s="55"/>
      <c r="H522" s="129"/>
      <c r="J522" s="196"/>
      <c r="K522" s="196"/>
      <c r="L522" s="196"/>
    </row>
    <row r="523" spans="1:12" s="194" customFormat="1" x14ac:dyDescent="0.2">
      <c r="B523" s="127"/>
      <c r="C523" s="127"/>
      <c r="D523" s="128"/>
      <c r="E523" s="55"/>
      <c r="F523" s="55"/>
      <c r="G523" s="55"/>
      <c r="H523" s="129"/>
      <c r="J523" s="196"/>
      <c r="K523" s="196"/>
      <c r="L523" s="196"/>
    </row>
    <row r="524" spans="1:12" s="194" customFormat="1" ht="13.5" thickBot="1" x14ac:dyDescent="0.25">
      <c r="B524" s="127"/>
      <c r="C524" s="127"/>
      <c r="D524" s="128"/>
      <c r="E524" s="55"/>
      <c r="F524" s="55"/>
      <c r="G524" s="55"/>
      <c r="H524" s="129"/>
      <c r="J524" s="196"/>
      <c r="K524" s="196"/>
      <c r="L524" s="196"/>
    </row>
    <row r="525" spans="1:12" ht="13.5" thickBot="1" x14ac:dyDescent="0.25">
      <c r="B525" s="232"/>
      <c r="C525" s="66"/>
      <c r="D525" s="400"/>
      <c r="E525" s="399"/>
      <c r="F525" s="399"/>
      <c r="G525" s="66"/>
      <c r="H525" s="67"/>
      <c r="J525" s="72"/>
      <c r="K525" s="72"/>
      <c r="L525" s="72"/>
    </row>
    <row r="526" spans="1:12" ht="13.5" thickBot="1" x14ac:dyDescent="0.25">
      <c r="B526" s="68"/>
      <c r="C526" s="165" t="s">
        <v>73</v>
      </c>
      <c r="D526" s="166"/>
      <c r="E526" s="69"/>
      <c r="F526" s="69"/>
      <c r="G526" s="70"/>
      <c r="H526" s="71"/>
      <c r="J526" s="72"/>
      <c r="K526" s="72"/>
      <c r="L526" s="72"/>
    </row>
    <row r="527" spans="1:12" x14ac:dyDescent="0.2">
      <c r="B527" s="68"/>
      <c r="C527" s="75" t="s">
        <v>258</v>
      </c>
      <c r="D527" s="212"/>
      <c r="E527" s="173"/>
      <c r="F527" s="69"/>
      <c r="G527" s="70"/>
      <c r="H527" s="71"/>
      <c r="J527" s="72"/>
      <c r="K527" s="72"/>
      <c r="L527" s="72"/>
    </row>
    <row r="528" spans="1:12" ht="13.5" thickBot="1" x14ac:dyDescent="0.25">
      <c r="B528" s="96"/>
      <c r="C528" s="97" t="s">
        <v>259</v>
      </c>
      <c r="D528" s="97"/>
      <c r="E528" s="98"/>
      <c r="F528" s="98"/>
      <c r="G528" s="99"/>
      <c r="H528" s="100"/>
      <c r="J528" s="72"/>
      <c r="K528" s="72"/>
      <c r="L528" s="72"/>
    </row>
    <row r="529" spans="1:12" s="3" customFormat="1" ht="18.75" thickBot="1" x14ac:dyDescent="0.3">
      <c r="B529" s="4" t="s">
        <v>32</v>
      </c>
      <c r="C529" s="101" t="s">
        <v>33</v>
      </c>
      <c r="D529" s="101" t="s">
        <v>0</v>
      </c>
      <c r="E529" s="7" t="s">
        <v>1</v>
      </c>
      <c r="F529" s="8" t="s">
        <v>2</v>
      </c>
      <c r="G529" s="79" t="s">
        <v>3</v>
      </c>
      <c r="H529" s="103" t="s">
        <v>4</v>
      </c>
    </row>
    <row r="530" spans="1:12" ht="13.5" thickBot="1" x14ac:dyDescent="0.25">
      <c r="A530" s="1">
        <f>A514+1</f>
        <v>224</v>
      </c>
      <c r="B530" s="89"/>
      <c r="C530" s="90">
        <v>5512</v>
      </c>
      <c r="D530" s="231" t="s">
        <v>260</v>
      </c>
      <c r="E530" s="23"/>
      <c r="F530" s="23"/>
      <c r="G530" s="484">
        <v>0</v>
      </c>
      <c r="H530" s="24">
        <f t="shared" ref="H530:H531" si="93">IF(F530=0,0,G530/F530)</f>
        <v>0</v>
      </c>
      <c r="J530" s="72"/>
      <c r="K530" s="72"/>
      <c r="L530" s="72"/>
    </row>
    <row r="531" spans="1:12" ht="13.5" thickBot="1" x14ac:dyDescent="0.25">
      <c r="A531" s="1">
        <f t="shared" ref="A531" si="94">A530+1</f>
        <v>225</v>
      </c>
      <c r="B531" s="155"/>
      <c r="C531" s="104"/>
      <c r="D531" s="104" t="s">
        <v>100</v>
      </c>
      <c r="E531" s="14">
        <f>SUM(E530:E530)</f>
        <v>0</v>
      </c>
      <c r="F531" s="14">
        <f>SUM(F530:F530)</f>
        <v>0</v>
      </c>
      <c r="G531" s="14">
        <f>SUM(G530:G530)</f>
        <v>0</v>
      </c>
      <c r="H531" s="15">
        <f t="shared" si="93"/>
        <v>0</v>
      </c>
      <c r="J531" s="72"/>
      <c r="K531" s="72"/>
      <c r="L531" s="72"/>
    </row>
    <row r="532" spans="1:12" x14ac:dyDescent="0.2">
      <c r="B532" s="128"/>
      <c r="C532" s="128"/>
      <c r="D532" s="128"/>
      <c r="E532" s="55"/>
      <c r="F532" s="56"/>
      <c r="G532" s="55"/>
      <c r="H532" s="55"/>
      <c r="J532" s="72"/>
      <c r="K532" s="72"/>
      <c r="L532" s="72"/>
    </row>
    <row r="533" spans="1:12" ht="14.25" x14ac:dyDescent="0.2">
      <c r="B533" s="426" t="s">
        <v>261</v>
      </c>
      <c r="C533" s="257"/>
      <c r="D533" s="257"/>
      <c r="E533" s="55"/>
      <c r="F533" s="55"/>
      <c r="G533" s="55"/>
      <c r="H533" s="55"/>
      <c r="J533" s="72"/>
      <c r="K533" s="72"/>
      <c r="L533" s="72"/>
    </row>
    <row r="534" spans="1:12" ht="15.75" thickBot="1" x14ac:dyDescent="0.3">
      <c r="B534" s="57" t="s">
        <v>262</v>
      </c>
      <c r="C534" s="58"/>
      <c r="D534" s="58"/>
      <c r="E534" s="59"/>
      <c r="F534" s="59"/>
      <c r="G534" s="60"/>
      <c r="H534" s="60"/>
      <c r="J534" s="72"/>
      <c r="K534" s="72"/>
      <c r="L534" s="72"/>
    </row>
    <row r="535" spans="1:12" ht="13.5" thickBot="1" x14ac:dyDescent="0.25">
      <c r="B535" s="63"/>
      <c r="C535" s="64"/>
      <c r="D535" s="64"/>
      <c r="E535" s="65"/>
      <c r="F535" s="65"/>
      <c r="G535" s="66"/>
      <c r="H535" s="67"/>
      <c r="J535" s="72"/>
      <c r="K535" s="72"/>
      <c r="L535" s="72"/>
    </row>
    <row r="536" spans="1:12" ht="13.5" thickBot="1" x14ac:dyDescent="0.25">
      <c r="B536" s="68"/>
      <c r="C536" s="31" t="s">
        <v>64</v>
      </c>
      <c r="D536" s="157"/>
      <c r="E536" s="69"/>
      <c r="F536" s="69"/>
      <c r="G536" s="70"/>
      <c r="H536" s="71"/>
      <c r="J536" s="72"/>
      <c r="K536" s="72"/>
      <c r="L536" s="72"/>
    </row>
    <row r="537" spans="1:12" x14ac:dyDescent="0.2">
      <c r="B537" s="68"/>
      <c r="C537" s="75" t="s">
        <v>142</v>
      </c>
      <c r="D537" s="75"/>
      <c r="E537" s="69"/>
      <c r="F537" s="69"/>
      <c r="G537" s="70"/>
      <c r="H537" s="71"/>
      <c r="J537" s="72"/>
      <c r="K537" s="72"/>
      <c r="L537" s="72"/>
    </row>
    <row r="538" spans="1:12" ht="13.5" thickBot="1" x14ac:dyDescent="0.25">
      <c r="B538" s="96"/>
      <c r="C538" s="97" t="s">
        <v>263</v>
      </c>
      <c r="D538" s="97"/>
      <c r="E538" s="98"/>
      <c r="F538" s="98"/>
      <c r="G538" s="99"/>
      <c r="H538" s="100"/>
      <c r="J538" s="72"/>
      <c r="K538" s="72"/>
      <c r="L538" s="72"/>
    </row>
    <row r="539" spans="1:12" s="3" customFormat="1" ht="18.75" thickBot="1" x14ac:dyDescent="0.3">
      <c r="B539" s="4" t="s">
        <v>32</v>
      </c>
      <c r="C539" s="101" t="s">
        <v>33</v>
      </c>
      <c r="D539" s="101" t="s">
        <v>0</v>
      </c>
      <c r="E539" s="7" t="s">
        <v>1</v>
      </c>
      <c r="F539" s="8" t="s">
        <v>2</v>
      </c>
      <c r="G539" s="79" t="s">
        <v>3</v>
      </c>
      <c r="H539" s="10" t="s">
        <v>4</v>
      </c>
    </row>
    <row r="540" spans="1:12" x14ac:dyDescent="0.2">
      <c r="A540" s="1">
        <f>A531+1</f>
        <v>226</v>
      </c>
      <c r="B540" s="135"/>
      <c r="C540" s="136">
        <v>3111</v>
      </c>
      <c r="D540" s="464" t="s">
        <v>264</v>
      </c>
      <c r="E540" s="18">
        <v>512</v>
      </c>
      <c r="F540" s="18">
        <v>517</v>
      </c>
      <c r="G540" s="18">
        <v>305</v>
      </c>
      <c r="H540" s="20">
        <f t="shared" ref="H540:H552" si="95">IF(F540=0,0,G540/F540)</f>
        <v>0.58994197292069628</v>
      </c>
      <c r="J540" s="72"/>
      <c r="K540" s="72"/>
      <c r="L540" s="72"/>
    </row>
    <row r="541" spans="1:12" x14ac:dyDescent="0.2">
      <c r="A541" s="1">
        <f t="shared" ref="A541:A548" si="96">A540+1</f>
        <v>227</v>
      </c>
      <c r="B541" s="147"/>
      <c r="C541" s="148">
        <v>3111</v>
      </c>
      <c r="D541" s="231" t="s">
        <v>265</v>
      </c>
      <c r="E541" s="23">
        <v>940</v>
      </c>
      <c r="F541" s="23">
        <v>945</v>
      </c>
      <c r="G541" s="23">
        <v>569</v>
      </c>
      <c r="H541" s="24">
        <f t="shared" si="95"/>
        <v>0.60211640211640216</v>
      </c>
      <c r="J541" s="72"/>
      <c r="K541" s="72"/>
      <c r="L541" s="72"/>
    </row>
    <row r="542" spans="1:12" x14ac:dyDescent="0.2">
      <c r="A542" s="1">
        <f t="shared" si="96"/>
        <v>228</v>
      </c>
      <c r="B542" s="147"/>
      <c r="C542" s="148">
        <v>3111</v>
      </c>
      <c r="D542" s="231" t="s">
        <v>266</v>
      </c>
      <c r="E542" s="23">
        <v>917</v>
      </c>
      <c r="F542" s="23">
        <v>973</v>
      </c>
      <c r="G542" s="23">
        <v>456</v>
      </c>
      <c r="H542" s="24">
        <f t="shared" si="95"/>
        <v>0.4686536485097636</v>
      </c>
      <c r="J542" s="72"/>
      <c r="K542" s="72"/>
      <c r="L542" s="72"/>
    </row>
    <row r="543" spans="1:12" x14ac:dyDescent="0.2">
      <c r="A543" s="1">
        <f t="shared" si="96"/>
        <v>229</v>
      </c>
      <c r="B543" s="151"/>
      <c r="C543" s="152">
        <v>3111</v>
      </c>
      <c r="D543" s="397" t="s">
        <v>267</v>
      </c>
      <c r="E543" s="40">
        <v>740</v>
      </c>
      <c r="F543" s="40">
        <v>745</v>
      </c>
      <c r="G543" s="40">
        <v>449</v>
      </c>
      <c r="H543" s="24">
        <f t="shared" si="95"/>
        <v>0.6026845637583893</v>
      </c>
      <c r="J543" s="72"/>
      <c r="K543" s="72"/>
      <c r="L543" s="72"/>
    </row>
    <row r="544" spans="1:12" x14ac:dyDescent="0.2">
      <c r="A544" s="1">
        <f t="shared" si="96"/>
        <v>230</v>
      </c>
      <c r="B544" s="105"/>
      <c r="C544" s="106">
        <v>3111</v>
      </c>
      <c r="D544" s="231" t="s">
        <v>268</v>
      </c>
      <c r="E544" s="23">
        <v>857</v>
      </c>
      <c r="F544" s="23">
        <v>862</v>
      </c>
      <c r="G544" s="23">
        <v>477</v>
      </c>
      <c r="H544" s="24">
        <f t="shared" si="95"/>
        <v>0.55336426914153136</v>
      </c>
      <c r="J544" s="72"/>
      <c r="K544" s="72"/>
      <c r="L544" s="72"/>
    </row>
    <row r="545" spans="1:12" x14ac:dyDescent="0.2">
      <c r="A545" s="1">
        <f t="shared" si="96"/>
        <v>231</v>
      </c>
      <c r="B545" s="147"/>
      <c r="C545" s="148">
        <v>3111</v>
      </c>
      <c r="D545" s="231" t="s">
        <v>269</v>
      </c>
      <c r="E545" s="23">
        <v>902</v>
      </c>
      <c r="F545" s="23">
        <v>941</v>
      </c>
      <c r="G545" s="23">
        <v>551</v>
      </c>
      <c r="H545" s="24">
        <f t="shared" si="95"/>
        <v>0.58554729011689688</v>
      </c>
      <c r="J545" s="72"/>
      <c r="K545" s="72"/>
      <c r="L545" s="72"/>
    </row>
    <row r="546" spans="1:12" x14ac:dyDescent="0.2">
      <c r="A546" s="1">
        <f t="shared" si="96"/>
        <v>232</v>
      </c>
      <c r="B546" s="147"/>
      <c r="C546" s="148">
        <v>3111</v>
      </c>
      <c r="D546" s="231" t="s">
        <v>270</v>
      </c>
      <c r="E546" s="23">
        <v>1472</v>
      </c>
      <c r="F546" s="23">
        <v>1477</v>
      </c>
      <c r="G546" s="23">
        <v>749</v>
      </c>
      <c r="H546" s="24">
        <f t="shared" si="95"/>
        <v>0.50710900473933651</v>
      </c>
      <c r="J546" s="72"/>
      <c r="K546" s="72"/>
      <c r="L546" s="72"/>
    </row>
    <row r="547" spans="1:12" x14ac:dyDescent="0.2">
      <c r="A547" s="1">
        <f t="shared" si="96"/>
        <v>233</v>
      </c>
      <c r="B547" s="147"/>
      <c r="C547" s="148">
        <v>3111</v>
      </c>
      <c r="D547" s="231" t="s">
        <v>271</v>
      </c>
      <c r="E547" s="23">
        <v>526</v>
      </c>
      <c r="F547" s="23">
        <v>549</v>
      </c>
      <c r="G547" s="23">
        <v>339</v>
      </c>
      <c r="H547" s="24">
        <f t="shared" si="95"/>
        <v>0.61748633879781423</v>
      </c>
      <c r="J547" s="72"/>
      <c r="K547" s="72"/>
      <c r="L547" s="72"/>
    </row>
    <row r="548" spans="1:12" x14ac:dyDescent="0.2">
      <c r="A548" s="1">
        <f t="shared" si="96"/>
        <v>234</v>
      </c>
      <c r="B548" s="105"/>
      <c r="C548" s="106">
        <v>3111</v>
      </c>
      <c r="D548" s="231" t="s">
        <v>272</v>
      </c>
      <c r="E548" s="23">
        <v>811</v>
      </c>
      <c r="F548" s="23">
        <v>816</v>
      </c>
      <c r="G548" s="23">
        <v>436</v>
      </c>
      <c r="H548" s="24">
        <f t="shared" si="95"/>
        <v>0.53431372549019607</v>
      </c>
      <c r="J548" s="72"/>
      <c r="K548" s="72"/>
      <c r="L548" s="72"/>
    </row>
    <row r="549" spans="1:12" x14ac:dyDescent="0.2">
      <c r="A549" s="1">
        <f>A548+1</f>
        <v>235</v>
      </c>
      <c r="B549" s="147"/>
      <c r="C549" s="148">
        <v>3111</v>
      </c>
      <c r="D549" s="389" t="s">
        <v>273</v>
      </c>
      <c r="E549" s="48">
        <v>1042</v>
      </c>
      <c r="F549" s="48">
        <v>1530</v>
      </c>
      <c r="G549" s="48">
        <v>1267</v>
      </c>
      <c r="H549" s="49">
        <f t="shared" si="95"/>
        <v>0.82810457516339864</v>
      </c>
      <c r="J549" s="72"/>
      <c r="K549" s="72"/>
      <c r="L549" s="72"/>
    </row>
    <row r="550" spans="1:12" x14ac:dyDescent="0.2">
      <c r="A550" s="1">
        <f t="shared" ref="A550:A552" si="97">A549+1</f>
        <v>236</v>
      </c>
      <c r="B550" s="147"/>
      <c r="C550" s="148">
        <v>3111</v>
      </c>
      <c r="D550" s="231" t="s">
        <v>274</v>
      </c>
      <c r="E550" s="23">
        <v>800</v>
      </c>
      <c r="F550" s="23">
        <v>805</v>
      </c>
      <c r="G550" s="23">
        <v>415</v>
      </c>
      <c r="H550" s="24">
        <f t="shared" si="95"/>
        <v>0.51552795031055898</v>
      </c>
      <c r="J550" s="72"/>
      <c r="K550" s="72"/>
      <c r="L550" s="72"/>
    </row>
    <row r="551" spans="1:12" ht="13.5" thickBot="1" x14ac:dyDescent="0.25">
      <c r="A551" s="1">
        <f t="shared" si="97"/>
        <v>237</v>
      </c>
      <c r="B551" s="485"/>
      <c r="C551" s="395">
        <v>3111</v>
      </c>
      <c r="D551" s="408" t="s">
        <v>275</v>
      </c>
      <c r="E551" s="113">
        <v>1070</v>
      </c>
      <c r="F551" s="113">
        <v>1182</v>
      </c>
      <c r="G551" s="113">
        <v>672</v>
      </c>
      <c r="H551" s="141">
        <f t="shared" si="95"/>
        <v>0.56852791878172593</v>
      </c>
      <c r="J551" s="72"/>
      <c r="K551" s="72"/>
      <c r="L551" s="72"/>
    </row>
    <row r="552" spans="1:12" ht="13.5" thickBot="1" x14ac:dyDescent="0.25">
      <c r="A552" s="1">
        <f t="shared" si="97"/>
        <v>238</v>
      </c>
      <c r="B552" s="155"/>
      <c r="C552" s="104"/>
      <c r="D552" s="104" t="s">
        <v>276</v>
      </c>
      <c r="E552" s="14">
        <f>SUM(E540:E551)</f>
        <v>10589</v>
      </c>
      <c r="F552" s="14">
        <f>SUM(F540:F551)</f>
        <v>11342</v>
      </c>
      <c r="G552" s="14">
        <f>SUM(G540:G551)</f>
        <v>6685</v>
      </c>
      <c r="H552" s="15">
        <f t="shared" si="95"/>
        <v>0.58940222183036506</v>
      </c>
      <c r="J552" s="72"/>
      <c r="K552" s="72"/>
      <c r="L552" s="72"/>
    </row>
    <row r="553" spans="1:12" ht="13.5" thickBot="1" x14ac:dyDescent="0.25">
      <c r="B553" s="232"/>
      <c r="C553" s="66"/>
      <c r="D553" s="400"/>
      <c r="E553" s="399"/>
      <c r="F553" s="399"/>
      <c r="G553" s="66"/>
      <c r="H553" s="67"/>
      <c r="J553" s="72"/>
      <c r="K553" s="72"/>
      <c r="L553" s="72"/>
    </row>
    <row r="554" spans="1:12" ht="13.5" thickBot="1" x14ac:dyDescent="0.25">
      <c r="B554" s="68"/>
      <c r="C554" s="487" t="s">
        <v>277</v>
      </c>
      <c r="D554" s="488"/>
      <c r="E554" s="69"/>
      <c r="F554" s="69"/>
      <c r="G554" s="70"/>
      <c r="H554" s="71"/>
      <c r="J554" s="72"/>
      <c r="K554" s="72"/>
      <c r="L554" s="72"/>
    </row>
    <row r="555" spans="1:12" x14ac:dyDescent="0.2">
      <c r="B555" s="68"/>
      <c r="C555" s="75" t="s">
        <v>258</v>
      </c>
      <c r="D555" s="75"/>
      <c r="E555" s="69"/>
      <c r="F555" s="69"/>
      <c r="G555" s="70"/>
      <c r="H555" s="71"/>
      <c r="J555" s="72"/>
      <c r="K555" s="72"/>
      <c r="L555" s="72"/>
    </row>
    <row r="556" spans="1:12" ht="13.5" thickBot="1" x14ac:dyDescent="0.25">
      <c r="B556" s="96"/>
      <c r="C556" s="97" t="s">
        <v>278</v>
      </c>
      <c r="D556" s="97"/>
      <c r="E556" s="98"/>
      <c r="F556" s="98"/>
      <c r="G556" s="99"/>
      <c r="H556" s="100"/>
      <c r="J556" s="72"/>
      <c r="K556" s="72"/>
      <c r="L556" s="72"/>
    </row>
    <row r="557" spans="1:12" ht="13.5" thickBot="1" x14ac:dyDescent="0.25">
      <c r="B557" s="4" t="s">
        <v>32</v>
      </c>
      <c r="C557" s="101" t="s">
        <v>33</v>
      </c>
      <c r="D557" s="101" t="s">
        <v>0</v>
      </c>
      <c r="E557" s="7" t="s">
        <v>1</v>
      </c>
      <c r="F557" s="8" t="s">
        <v>2</v>
      </c>
      <c r="G557" s="79" t="s">
        <v>3</v>
      </c>
      <c r="H557" s="103" t="s">
        <v>4</v>
      </c>
      <c r="J557" s="72"/>
      <c r="K557" s="72"/>
      <c r="L557" s="72"/>
    </row>
    <row r="558" spans="1:12" x14ac:dyDescent="0.2">
      <c r="A558" s="1">
        <f>A552+1</f>
        <v>239</v>
      </c>
      <c r="B558" s="489"/>
      <c r="C558" s="148">
        <v>3111</v>
      </c>
      <c r="D558" s="149" t="s">
        <v>279</v>
      </c>
      <c r="E558" s="48">
        <v>0</v>
      </c>
      <c r="F558" s="184">
        <v>0</v>
      </c>
      <c r="G558" s="185">
        <v>0</v>
      </c>
      <c r="H558" s="49">
        <f t="shared" ref="H558:H560" si="98">IF(F558=0,0,G558/F558)</f>
        <v>0</v>
      </c>
      <c r="J558" s="72"/>
      <c r="K558" s="72"/>
      <c r="L558" s="72"/>
    </row>
    <row r="559" spans="1:12" ht="13.5" thickBot="1" x14ac:dyDescent="0.25">
      <c r="A559" s="1">
        <f>A558+1</f>
        <v>240</v>
      </c>
      <c r="B559" s="485"/>
      <c r="C559" s="395">
        <v>3111</v>
      </c>
      <c r="D559" s="486" t="s">
        <v>279</v>
      </c>
      <c r="E559" s="27">
        <v>0</v>
      </c>
      <c r="F559" s="28">
        <v>0</v>
      </c>
      <c r="G559" s="484">
        <v>0</v>
      </c>
      <c r="H559" s="29">
        <f t="shared" si="98"/>
        <v>0</v>
      </c>
      <c r="J559" s="72"/>
      <c r="K559" s="72"/>
      <c r="L559" s="72"/>
    </row>
    <row r="560" spans="1:12" ht="13.5" thickBot="1" x14ac:dyDescent="0.25">
      <c r="A560" s="1">
        <f>A559+1</f>
        <v>241</v>
      </c>
      <c r="B560" s="250"/>
      <c r="C560" s="251"/>
      <c r="D560" s="251" t="s">
        <v>100</v>
      </c>
      <c r="E560" s="119">
        <f>SUM(E558:E559)</f>
        <v>0</v>
      </c>
      <c r="F560" s="119">
        <f>SUM(F558:F559)</f>
        <v>0</v>
      </c>
      <c r="G560" s="119">
        <f>SUM(G558:G559)</f>
        <v>0</v>
      </c>
      <c r="H560" s="254">
        <f t="shared" si="98"/>
        <v>0</v>
      </c>
      <c r="J560" s="72"/>
      <c r="K560" s="72"/>
      <c r="L560" s="72"/>
    </row>
    <row r="561" spans="1:12" x14ac:dyDescent="0.2">
      <c r="B561" s="60"/>
      <c r="C561" s="60"/>
      <c r="D561" s="60"/>
      <c r="E561" s="59"/>
      <c r="F561" s="59"/>
      <c r="G561" s="60"/>
      <c r="H561" s="60"/>
      <c r="J561" s="72"/>
      <c r="K561" s="72"/>
      <c r="L561" s="72"/>
    </row>
    <row r="562" spans="1:12" ht="15" x14ac:dyDescent="0.25">
      <c r="B562" s="57" t="s">
        <v>280</v>
      </c>
      <c r="C562" s="58"/>
      <c r="D562" s="58"/>
      <c r="E562" s="59"/>
      <c r="F562" s="59"/>
      <c r="G562" s="60"/>
      <c r="H562" s="60"/>
      <c r="J562" s="72"/>
      <c r="K562" s="72"/>
      <c r="L562" s="72"/>
    </row>
    <row r="563" spans="1:12" ht="13.5" thickBot="1" x14ac:dyDescent="0.25">
      <c r="B563" s="217"/>
      <c r="C563" s="60"/>
      <c r="D563" s="60"/>
      <c r="E563" s="59"/>
      <c r="F563" s="59"/>
      <c r="G563" s="60"/>
      <c r="H563" s="60"/>
      <c r="J563" s="72"/>
      <c r="K563" s="72"/>
      <c r="L563" s="72"/>
    </row>
    <row r="564" spans="1:12" ht="13.5" thickBot="1" x14ac:dyDescent="0.25">
      <c r="B564" s="63"/>
      <c r="C564" s="64"/>
      <c r="D564" s="64"/>
      <c r="E564" s="65"/>
      <c r="F564" s="65"/>
      <c r="G564" s="66"/>
      <c r="H564" s="67"/>
      <c r="J564" s="72"/>
      <c r="K564" s="72"/>
      <c r="L564" s="72"/>
    </row>
    <row r="565" spans="1:12" ht="13.5" thickBot="1" x14ac:dyDescent="0.25">
      <c r="B565" s="68"/>
      <c r="C565" s="31" t="s">
        <v>281</v>
      </c>
      <c r="D565" s="157"/>
      <c r="E565" s="69"/>
      <c r="F565" s="69"/>
      <c r="G565" s="70"/>
      <c r="H565" s="71"/>
      <c r="J565" s="72"/>
      <c r="K565" s="72"/>
      <c r="L565" s="72"/>
    </row>
    <row r="566" spans="1:12" x14ac:dyDescent="0.2">
      <c r="B566" s="68"/>
      <c r="C566" s="75" t="s">
        <v>142</v>
      </c>
      <c r="D566" s="75"/>
      <c r="E566" s="69"/>
      <c r="F566" s="69"/>
      <c r="G566" s="70"/>
      <c r="H566" s="71"/>
      <c r="J566" s="72"/>
      <c r="K566" s="72"/>
      <c r="L566" s="72"/>
    </row>
    <row r="567" spans="1:12" ht="13.5" thickBot="1" x14ac:dyDescent="0.25">
      <c r="B567" s="96"/>
      <c r="C567" s="97" t="s">
        <v>263</v>
      </c>
      <c r="D567" s="97"/>
      <c r="E567" s="98"/>
      <c r="F567" s="98"/>
      <c r="G567" s="99"/>
      <c r="H567" s="100"/>
      <c r="J567" s="72"/>
      <c r="K567" s="72"/>
      <c r="L567" s="72"/>
    </row>
    <row r="568" spans="1:12" s="3" customFormat="1" ht="18.75" thickBot="1" x14ac:dyDescent="0.3">
      <c r="B568" s="4" t="s">
        <v>32</v>
      </c>
      <c r="C568" s="101" t="s">
        <v>33</v>
      </c>
      <c r="D568" s="101" t="s">
        <v>0</v>
      </c>
      <c r="E568" s="7" t="s">
        <v>1</v>
      </c>
      <c r="F568" s="8" t="s">
        <v>2</v>
      </c>
      <c r="G568" s="79" t="s">
        <v>3</v>
      </c>
      <c r="H568" s="103" t="s">
        <v>4</v>
      </c>
    </row>
    <row r="569" spans="1:12" ht="13.5" thickBot="1" x14ac:dyDescent="0.25">
      <c r="A569" s="1">
        <f>A560+1</f>
        <v>242</v>
      </c>
      <c r="B569" s="218"/>
      <c r="C569" s="219">
        <v>3539</v>
      </c>
      <c r="D569" s="464" t="s">
        <v>282</v>
      </c>
      <c r="E569" s="465">
        <v>1366</v>
      </c>
      <c r="F569" s="465">
        <v>1926</v>
      </c>
      <c r="G569" s="490">
        <v>1380</v>
      </c>
      <c r="H569" s="24">
        <f t="shared" ref="H569:H570" si="99">IF(F569=0,0,G569/F569)</f>
        <v>0.71651090342679125</v>
      </c>
      <c r="J569" s="72"/>
      <c r="K569" s="72"/>
      <c r="L569" s="72"/>
    </row>
    <row r="570" spans="1:12" ht="13.5" thickBot="1" x14ac:dyDescent="0.25">
      <c r="A570" s="1">
        <f t="shared" ref="A570" si="100">A569+1</f>
        <v>243</v>
      </c>
      <c r="B570" s="155"/>
      <c r="C570" s="104"/>
      <c r="D570" s="491" t="s">
        <v>52</v>
      </c>
      <c r="E570" s="393">
        <f t="shared" ref="E570:G570" si="101">SUM(E569)</f>
        <v>1366</v>
      </c>
      <c r="F570" s="393">
        <f t="shared" si="101"/>
        <v>1926</v>
      </c>
      <c r="G570" s="14">
        <f t="shared" si="101"/>
        <v>1380</v>
      </c>
      <c r="H570" s="362">
        <f t="shared" si="99"/>
        <v>0.71651090342679125</v>
      </c>
      <c r="J570" s="72"/>
      <c r="K570" s="72"/>
      <c r="L570" s="72"/>
    </row>
    <row r="571" spans="1:12" x14ac:dyDescent="0.2">
      <c r="B571" s="128"/>
      <c r="C571" s="128"/>
      <c r="D571" s="492"/>
      <c r="E571" s="55"/>
      <c r="F571" s="56"/>
      <c r="G571" s="128"/>
      <c r="H571" s="128"/>
      <c r="J571" s="72"/>
      <c r="K571" s="72"/>
      <c r="L571" s="72"/>
    </row>
    <row r="572" spans="1:12" x14ac:dyDescent="0.2">
      <c r="B572" s="128"/>
      <c r="C572" s="128"/>
      <c r="D572" s="492"/>
      <c r="E572" s="55"/>
      <c r="F572" s="56"/>
      <c r="G572" s="128"/>
      <c r="H572" s="128"/>
      <c r="J572" s="72"/>
      <c r="K572" s="72"/>
      <c r="L572" s="72"/>
    </row>
    <row r="573" spans="1:12" x14ac:dyDescent="0.2">
      <c r="B573" s="128"/>
      <c r="C573" s="128"/>
      <c r="D573" s="492"/>
      <c r="E573" s="55"/>
      <c r="F573" s="56"/>
      <c r="G573" s="128"/>
      <c r="H573" s="128"/>
      <c r="J573" s="72"/>
      <c r="K573" s="72"/>
      <c r="L573" s="72"/>
    </row>
    <row r="574" spans="1:12" x14ac:dyDescent="0.2">
      <c r="B574" s="128"/>
      <c r="C574" s="128"/>
      <c r="D574" s="492"/>
      <c r="E574" s="55"/>
      <c r="F574" s="56"/>
      <c r="G574" s="128"/>
      <c r="H574" s="128"/>
      <c r="J574" s="72"/>
      <c r="K574" s="72"/>
      <c r="L574" s="72"/>
    </row>
    <row r="575" spans="1:12" x14ac:dyDescent="0.2">
      <c r="B575" s="128"/>
      <c r="C575" s="128"/>
      <c r="D575" s="492"/>
      <c r="E575" s="55"/>
      <c r="F575" s="56"/>
      <c r="G575" s="128"/>
      <c r="H575" s="128"/>
      <c r="J575" s="72"/>
      <c r="K575" s="72"/>
      <c r="L575" s="72"/>
    </row>
    <row r="576" spans="1:12" x14ac:dyDescent="0.2">
      <c r="B576" s="128"/>
      <c r="C576" s="128"/>
      <c r="D576" s="492"/>
      <c r="E576" s="55"/>
      <c r="F576" s="56"/>
      <c r="G576" s="128"/>
      <c r="H576" s="128"/>
      <c r="J576" s="72"/>
      <c r="K576" s="72"/>
      <c r="L576" s="72"/>
    </row>
    <row r="577" spans="1:12" x14ac:dyDescent="0.2">
      <c r="B577" s="128"/>
      <c r="C577" s="128"/>
      <c r="D577" s="492"/>
      <c r="E577" s="55"/>
      <c r="F577" s="56"/>
      <c r="G577" s="128"/>
      <c r="H577" s="128"/>
      <c r="J577" s="72"/>
      <c r="K577" s="72"/>
      <c r="L577" s="72"/>
    </row>
    <row r="578" spans="1:12" x14ac:dyDescent="0.2">
      <c r="B578" s="128"/>
      <c r="C578" s="128"/>
      <c r="D578" s="492"/>
      <c r="E578" s="55"/>
      <c r="F578" s="56"/>
      <c r="G578" s="128"/>
      <c r="H578" s="128"/>
      <c r="J578" s="72"/>
      <c r="K578" s="72"/>
      <c r="L578" s="72"/>
    </row>
    <row r="579" spans="1:12" x14ac:dyDescent="0.2">
      <c r="B579" s="128"/>
      <c r="C579" s="128"/>
      <c r="D579" s="492"/>
      <c r="E579" s="55"/>
      <c r="F579" s="56"/>
      <c r="G579" s="128"/>
      <c r="H579" s="128"/>
      <c r="J579" s="72"/>
      <c r="K579" s="72"/>
      <c r="L579" s="72"/>
    </row>
    <row r="580" spans="1:12" x14ac:dyDescent="0.2">
      <c r="B580" s="128"/>
      <c r="C580" s="128"/>
      <c r="D580" s="492"/>
      <c r="E580" s="55"/>
      <c r="F580" s="56"/>
      <c r="G580" s="128"/>
      <c r="H580" s="128"/>
      <c r="J580" s="72"/>
      <c r="K580" s="72"/>
      <c r="L580" s="72"/>
    </row>
    <row r="581" spans="1:12" x14ac:dyDescent="0.2">
      <c r="B581" s="128"/>
      <c r="C581" s="128"/>
      <c r="D581" s="492"/>
      <c r="E581" s="55"/>
      <c r="F581" s="56"/>
      <c r="G581" s="128"/>
      <c r="H581" s="128"/>
      <c r="J581" s="72"/>
      <c r="K581" s="72"/>
      <c r="L581" s="72"/>
    </row>
    <row r="582" spans="1:12" ht="14.25" x14ac:dyDescent="0.2">
      <c r="B582" s="57" t="s">
        <v>283</v>
      </c>
      <c r="C582" s="62"/>
      <c r="D582" s="62"/>
      <c r="E582" s="59"/>
      <c r="F582" s="59"/>
      <c r="G582" s="60"/>
      <c r="H582" s="60"/>
      <c r="J582" s="72"/>
      <c r="K582" s="72"/>
      <c r="L582" s="72"/>
    </row>
    <row r="583" spans="1:12" ht="13.5" thickBot="1" x14ac:dyDescent="0.25">
      <c r="B583" s="217"/>
      <c r="C583" s="60"/>
      <c r="D583" s="60"/>
      <c r="E583" s="59"/>
      <c r="F583" s="59"/>
      <c r="G583" s="60"/>
      <c r="H583" s="60"/>
      <c r="J583" s="72"/>
      <c r="K583" s="72"/>
      <c r="L583" s="72"/>
    </row>
    <row r="584" spans="1:12" ht="13.5" thickBot="1" x14ac:dyDescent="0.25">
      <c r="B584" s="63"/>
      <c r="C584" s="64"/>
      <c r="D584" s="64"/>
      <c r="E584" s="65"/>
      <c r="F584" s="65"/>
      <c r="G584" s="66"/>
      <c r="H584" s="67"/>
      <c r="J584" s="72"/>
      <c r="K584" s="72"/>
      <c r="L584" s="72"/>
    </row>
    <row r="585" spans="1:12" ht="13.5" thickBot="1" x14ac:dyDescent="0.25">
      <c r="B585" s="68"/>
      <c r="C585" s="337" t="s">
        <v>93</v>
      </c>
      <c r="D585" s="337"/>
      <c r="E585" s="69"/>
      <c r="F585" s="69"/>
      <c r="G585" s="70"/>
      <c r="H585" s="71"/>
      <c r="J585" s="72"/>
      <c r="K585" s="72"/>
      <c r="L585" s="72"/>
    </row>
    <row r="586" spans="1:12" x14ac:dyDescent="0.2">
      <c r="B586" s="68"/>
      <c r="C586" s="75" t="s">
        <v>284</v>
      </c>
      <c r="D586" s="75"/>
      <c r="E586" s="69" t="s">
        <v>170</v>
      </c>
      <c r="F586" s="69"/>
      <c r="G586" s="70"/>
      <c r="H586" s="71"/>
      <c r="J586" s="72"/>
      <c r="K586" s="72"/>
      <c r="L586" s="72"/>
    </row>
    <row r="587" spans="1:12" ht="13.5" thickBot="1" x14ac:dyDescent="0.25">
      <c r="B587" s="96"/>
      <c r="C587" s="97"/>
      <c r="D587" s="97"/>
      <c r="E587" s="98"/>
      <c r="F587" s="98"/>
      <c r="G587" s="99"/>
      <c r="H587" s="100"/>
      <c r="J587" s="72"/>
      <c r="K587" s="72"/>
      <c r="L587" s="72"/>
    </row>
    <row r="588" spans="1:12" s="3" customFormat="1" ht="18.75" thickBot="1" x14ac:dyDescent="0.3">
      <c r="B588" s="4" t="s">
        <v>32</v>
      </c>
      <c r="C588" s="101" t="s">
        <v>33</v>
      </c>
      <c r="D588" s="101" t="s">
        <v>0</v>
      </c>
      <c r="E588" s="7" t="s">
        <v>1</v>
      </c>
      <c r="F588" s="8" t="s">
        <v>2</v>
      </c>
      <c r="G588" s="79" t="s">
        <v>3</v>
      </c>
      <c r="H588" s="10" t="s">
        <v>4</v>
      </c>
    </row>
    <row r="589" spans="1:12" ht="13.5" thickBot="1" x14ac:dyDescent="0.25">
      <c r="A589" s="1">
        <f>A570+1</f>
        <v>244</v>
      </c>
      <c r="B589" s="151">
        <v>2131</v>
      </c>
      <c r="C589" s="152">
        <v>3639</v>
      </c>
      <c r="D589" s="397" t="s">
        <v>285</v>
      </c>
      <c r="E589" s="34">
        <v>4800</v>
      </c>
      <c r="F589" s="34">
        <v>4800</v>
      </c>
      <c r="G589" s="222">
        <v>3281</v>
      </c>
      <c r="H589" s="109">
        <f t="shared" ref="H589:H590" si="102">IF(F589=0,0,G589/F589)</f>
        <v>0.68354166666666671</v>
      </c>
      <c r="J589" s="72"/>
      <c r="K589" s="72"/>
      <c r="L589" s="72"/>
    </row>
    <row r="590" spans="1:12" ht="13.5" thickBot="1" x14ac:dyDescent="0.25">
      <c r="A590" s="1">
        <f t="shared" ref="A590" si="103">A589+1</f>
        <v>245</v>
      </c>
      <c r="B590" s="155"/>
      <c r="C590" s="104"/>
      <c r="D590" s="491" t="s">
        <v>52</v>
      </c>
      <c r="E590" s="393">
        <f t="shared" ref="E590:G590" si="104">SUM(E589)</f>
        <v>4800</v>
      </c>
      <c r="F590" s="393">
        <f t="shared" si="104"/>
        <v>4800</v>
      </c>
      <c r="G590" s="14">
        <f t="shared" si="104"/>
        <v>3281</v>
      </c>
      <c r="H590" s="362">
        <f t="shared" si="102"/>
        <v>0.68354166666666671</v>
      </c>
      <c r="J590" s="72"/>
      <c r="K590" s="72"/>
      <c r="L590" s="72"/>
    </row>
    <row r="591" spans="1:12" x14ac:dyDescent="0.2">
      <c r="B591" s="60"/>
      <c r="C591" s="60"/>
      <c r="D591" s="60"/>
      <c r="E591" s="59"/>
      <c r="F591" s="59"/>
      <c r="G591" s="60"/>
      <c r="H591" s="60"/>
      <c r="J591" s="72"/>
      <c r="K591" s="72"/>
      <c r="L591" s="72"/>
    </row>
    <row r="592" spans="1:12" x14ac:dyDescent="0.2">
      <c r="B592" s="60"/>
      <c r="C592" s="60"/>
      <c r="D592" s="60"/>
      <c r="E592" s="59"/>
      <c r="F592" s="59"/>
      <c r="G592" s="60"/>
      <c r="H592" s="60"/>
      <c r="J592" s="72"/>
      <c r="K592" s="72"/>
      <c r="L592" s="72"/>
    </row>
    <row r="593" spans="2:12" x14ac:dyDescent="0.2">
      <c r="B593" s="60"/>
      <c r="C593" s="60"/>
      <c r="D593" s="60"/>
      <c r="E593" s="59"/>
      <c r="F593" s="59"/>
      <c r="G593" s="60"/>
      <c r="H593" s="60"/>
      <c r="J593" s="72"/>
      <c r="K593" s="72"/>
      <c r="L593" s="72"/>
    </row>
    <row r="594" spans="2:12" x14ac:dyDescent="0.2">
      <c r="B594" s="60"/>
      <c r="C594" s="60"/>
      <c r="D594" s="60"/>
      <c r="E594" s="59"/>
      <c r="F594" s="59"/>
      <c r="G594" s="60"/>
      <c r="H594" s="60"/>
      <c r="J594" s="72"/>
      <c r="K594" s="72"/>
      <c r="L594" s="72"/>
    </row>
    <row r="595" spans="2:12" x14ac:dyDescent="0.2">
      <c r="B595" s="60"/>
      <c r="C595" s="60"/>
      <c r="D595" s="60"/>
      <c r="E595" s="59"/>
      <c r="F595" s="59"/>
      <c r="G595" s="60"/>
      <c r="H595" s="60"/>
      <c r="J595" s="72"/>
      <c r="K595" s="72"/>
      <c r="L595" s="72"/>
    </row>
    <row r="596" spans="2:12" x14ac:dyDescent="0.2">
      <c r="B596" s="60"/>
      <c r="C596" s="60"/>
      <c r="D596" s="60"/>
      <c r="E596" s="59"/>
      <c r="F596" s="59"/>
      <c r="G596" s="60"/>
      <c r="H596" s="60"/>
      <c r="J596" s="72"/>
      <c r="K596" s="72"/>
      <c r="L596" s="72"/>
    </row>
    <row r="597" spans="2:12" x14ac:dyDescent="0.2">
      <c r="B597" s="128"/>
      <c r="C597" s="128"/>
      <c r="D597" s="128"/>
      <c r="E597" s="55"/>
      <c r="F597" s="56"/>
      <c r="G597" s="128"/>
      <c r="H597" s="128"/>
      <c r="J597" s="72"/>
      <c r="K597" s="72"/>
      <c r="L597" s="72"/>
    </row>
    <row r="598" spans="2:12" x14ac:dyDescent="0.2">
      <c r="B598" s="128"/>
      <c r="C598" s="128"/>
      <c r="D598" s="128"/>
      <c r="E598" s="55"/>
      <c r="F598" s="56"/>
      <c r="G598" s="128"/>
      <c r="H598" s="128"/>
      <c r="J598" s="72"/>
      <c r="K598" s="72"/>
      <c r="L598" s="72"/>
    </row>
    <row r="599" spans="2:12" x14ac:dyDescent="0.2">
      <c r="B599" s="60"/>
      <c r="C599" s="60"/>
      <c r="D599" s="60"/>
      <c r="E599" s="59"/>
      <c r="F599" s="59"/>
      <c r="G599" s="60"/>
      <c r="H599" s="60"/>
      <c r="J599" s="72"/>
      <c r="K599" s="72"/>
      <c r="L599" s="72"/>
    </row>
    <row r="600" spans="2:12" x14ac:dyDescent="0.2">
      <c r="B600" s="60"/>
      <c r="C600" s="60"/>
      <c r="D600" s="60"/>
      <c r="E600" s="59"/>
      <c r="F600" s="59"/>
      <c r="G600" s="60"/>
      <c r="H600" s="60"/>
      <c r="J600" s="72"/>
      <c r="K600" s="72"/>
      <c r="L600" s="72"/>
    </row>
    <row r="601" spans="2:12" x14ac:dyDescent="0.2">
      <c r="B601" s="60"/>
      <c r="C601" s="60"/>
      <c r="D601" s="60"/>
      <c r="E601" s="59"/>
      <c r="F601" s="59"/>
      <c r="G601" s="60"/>
      <c r="H601" s="60"/>
      <c r="J601" s="72"/>
      <c r="K601" s="72"/>
      <c r="L601" s="72"/>
    </row>
    <row r="602" spans="2:12" x14ac:dyDescent="0.2">
      <c r="B602" s="60"/>
      <c r="C602" s="60"/>
      <c r="D602" s="60"/>
      <c r="E602" s="59"/>
      <c r="F602" s="59"/>
      <c r="G602" s="60"/>
      <c r="H602" s="60"/>
      <c r="J602" s="72"/>
      <c r="K602" s="72"/>
      <c r="L602" s="72"/>
    </row>
    <row r="603" spans="2:12" x14ac:dyDescent="0.2">
      <c r="B603" s="60"/>
      <c r="C603" s="60"/>
      <c r="D603" s="60"/>
      <c r="E603" s="59"/>
      <c r="F603" s="59"/>
      <c r="G603" s="60"/>
      <c r="H603" s="60"/>
      <c r="J603" s="72"/>
      <c r="K603" s="72"/>
      <c r="L603" s="72"/>
    </row>
    <row r="604" spans="2:12" x14ac:dyDescent="0.2">
      <c r="B604" s="60"/>
      <c r="C604" s="60"/>
      <c r="D604" s="60"/>
      <c r="E604" s="59"/>
      <c r="F604" s="59"/>
      <c r="G604" s="60"/>
      <c r="H604" s="60"/>
      <c r="J604" s="72"/>
      <c r="K604" s="72"/>
      <c r="L604" s="72"/>
    </row>
    <row r="605" spans="2:12" x14ac:dyDescent="0.2">
      <c r="B605" s="60"/>
      <c r="C605" s="60"/>
      <c r="D605" s="60"/>
      <c r="E605" s="59"/>
      <c r="F605" s="59"/>
      <c r="G605" s="60"/>
      <c r="H605" s="60"/>
      <c r="J605" s="72"/>
      <c r="K605" s="72"/>
      <c r="L605" s="72"/>
    </row>
    <row r="606" spans="2:12" x14ac:dyDescent="0.2">
      <c r="B606" s="60"/>
      <c r="C606" s="60"/>
      <c r="D606" s="60"/>
      <c r="E606" s="59"/>
      <c r="F606" s="59"/>
      <c r="G606" s="60"/>
      <c r="H606" s="60"/>
      <c r="J606" s="72"/>
      <c r="K606" s="72"/>
      <c r="L606" s="72"/>
    </row>
    <row r="607" spans="2:12" x14ac:dyDescent="0.2">
      <c r="B607" s="60"/>
      <c r="C607" s="60"/>
      <c r="D607" s="60"/>
      <c r="E607" s="59"/>
      <c r="F607" s="59"/>
      <c r="G607" s="60"/>
      <c r="H607" s="60"/>
      <c r="J607" s="72"/>
      <c r="K607" s="72"/>
      <c r="L607" s="72"/>
    </row>
    <row r="608" spans="2:12" x14ac:dyDescent="0.2">
      <c r="B608" s="60"/>
      <c r="C608" s="60"/>
      <c r="D608" s="60"/>
      <c r="E608" s="59"/>
      <c r="F608" s="59"/>
      <c r="G608" s="60"/>
      <c r="H608" s="60"/>
      <c r="J608" s="72"/>
      <c r="K608" s="72"/>
      <c r="L608" s="72"/>
    </row>
    <row r="609" spans="2:12" x14ac:dyDescent="0.2">
      <c r="B609" s="60"/>
      <c r="C609" s="60"/>
      <c r="D609" s="60"/>
      <c r="E609" s="59"/>
      <c r="F609" s="59"/>
      <c r="G609" s="60"/>
      <c r="H609" s="60"/>
      <c r="J609" s="72"/>
      <c r="K609" s="72"/>
      <c r="L609" s="72"/>
    </row>
    <row r="610" spans="2:12" x14ac:dyDescent="0.2">
      <c r="B610" s="60"/>
      <c r="C610" s="60"/>
      <c r="D610" s="60"/>
      <c r="E610" s="59"/>
      <c r="F610" s="59"/>
      <c r="G610" s="60"/>
      <c r="H610" s="60"/>
      <c r="J610" s="72"/>
      <c r="K610" s="72"/>
      <c r="L610" s="72"/>
    </row>
    <row r="611" spans="2:12" x14ac:dyDescent="0.2">
      <c r="B611" s="60"/>
      <c r="C611" s="60"/>
      <c r="D611" s="60"/>
      <c r="E611" s="59"/>
      <c r="F611" s="59"/>
      <c r="G611" s="60"/>
      <c r="H611" s="60"/>
      <c r="J611" s="72"/>
      <c r="K611" s="72"/>
      <c r="L611" s="72"/>
    </row>
    <row r="612" spans="2:12" x14ac:dyDescent="0.2">
      <c r="B612" s="60"/>
      <c r="C612" s="60"/>
      <c r="D612" s="60"/>
      <c r="E612" s="59"/>
      <c r="F612" s="59"/>
      <c r="G612" s="60"/>
      <c r="H612" s="60"/>
      <c r="J612" s="72"/>
      <c r="K612" s="72"/>
      <c r="L612" s="72"/>
    </row>
    <row r="613" spans="2:12" x14ac:dyDescent="0.2">
      <c r="B613" s="60"/>
      <c r="C613" s="60"/>
      <c r="D613" s="60"/>
      <c r="E613" s="59"/>
      <c r="F613" s="59"/>
      <c r="G613" s="60"/>
      <c r="H613" s="60"/>
      <c r="J613" s="72"/>
      <c r="K613" s="72"/>
      <c r="L613" s="72"/>
    </row>
    <row r="614" spans="2:12" x14ac:dyDescent="0.2">
      <c r="B614" s="60"/>
      <c r="C614" s="60"/>
      <c r="D614" s="60"/>
      <c r="E614" s="59"/>
      <c r="F614" s="59"/>
      <c r="G614" s="60"/>
      <c r="H614" s="60"/>
      <c r="J614" s="72"/>
      <c r="K614" s="72"/>
      <c r="L614" s="72"/>
    </row>
    <row r="615" spans="2:12" x14ac:dyDescent="0.2">
      <c r="B615" s="60"/>
      <c r="C615" s="60"/>
      <c r="D615" s="60"/>
      <c r="E615" s="59"/>
      <c r="F615" s="59"/>
      <c r="G615" s="60"/>
      <c r="H615" s="60"/>
      <c r="J615" s="72"/>
      <c r="K615" s="72"/>
      <c r="L615" s="72"/>
    </row>
    <row r="616" spans="2:12" x14ac:dyDescent="0.2">
      <c r="B616" s="60"/>
      <c r="C616" s="60"/>
      <c r="D616" s="60"/>
      <c r="E616" s="59"/>
      <c r="F616" s="59"/>
      <c r="G616" s="60"/>
      <c r="H616" s="60"/>
      <c r="J616" s="72"/>
      <c r="K616" s="72"/>
      <c r="L616" s="72"/>
    </row>
    <row r="617" spans="2:12" x14ac:dyDescent="0.2">
      <c r="B617" s="60"/>
      <c r="C617" s="60"/>
      <c r="D617" s="60"/>
      <c r="E617" s="59"/>
      <c r="F617" s="59"/>
      <c r="G617" s="60"/>
      <c r="H617" s="60"/>
      <c r="J617" s="72"/>
      <c r="K617" s="72"/>
      <c r="L617" s="72"/>
    </row>
    <row r="618" spans="2:12" x14ac:dyDescent="0.2">
      <c r="B618" s="60"/>
      <c r="C618" s="60"/>
      <c r="D618" s="60"/>
      <c r="E618" s="59"/>
      <c r="F618" s="59"/>
      <c r="G618" s="60"/>
      <c r="H618" s="60"/>
      <c r="J618" s="72"/>
      <c r="K618" s="72"/>
      <c r="L618" s="72"/>
    </row>
    <row r="619" spans="2:12" x14ac:dyDescent="0.2">
      <c r="B619" s="60"/>
      <c r="C619" s="60"/>
      <c r="D619" s="60"/>
      <c r="E619" s="59"/>
      <c r="F619" s="59"/>
      <c r="G619" s="60"/>
      <c r="H619" s="60"/>
      <c r="J619" s="72"/>
      <c r="K619" s="72"/>
      <c r="L619" s="72"/>
    </row>
    <row r="620" spans="2:12" x14ac:dyDescent="0.2">
      <c r="B620" s="60"/>
      <c r="C620" s="60"/>
      <c r="D620" s="60"/>
      <c r="E620" s="59"/>
      <c r="F620" s="59"/>
      <c r="G620" s="60"/>
      <c r="H620" s="60"/>
      <c r="J620" s="72"/>
      <c r="K620" s="72"/>
      <c r="L620" s="72"/>
    </row>
    <row r="621" spans="2:12" x14ac:dyDescent="0.2">
      <c r="B621" s="60"/>
      <c r="C621" s="60"/>
      <c r="D621" s="60"/>
      <c r="E621" s="59"/>
      <c r="F621" s="59"/>
      <c r="G621" s="60"/>
      <c r="H621" s="60"/>
      <c r="J621" s="72"/>
      <c r="K621" s="72"/>
      <c r="L621" s="72"/>
    </row>
    <row r="622" spans="2:12" x14ac:dyDescent="0.2">
      <c r="B622" s="60"/>
      <c r="C622" s="60"/>
      <c r="D622" s="60"/>
      <c r="E622" s="59"/>
      <c r="F622" s="59"/>
      <c r="G622" s="60"/>
      <c r="H622" s="60"/>
      <c r="J622" s="72"/>
      <c r="K622" s="72"/>
      <c r="L622" s="72"/>
    </row>
    <row r="623" spans="2:12" x14ac:dyDescent="0.2">
      <c r="B623" s="60"/>
      <c r="C623" s="60"/>
      <c r="D623" s="60"/>
      <c r="E623" s="59"/>
      <c r="F623" s="59"/>
      <c r="G623" s="60"/>
      <c r="H623" s="60"/>
      <c r="J623" s="72"/>
      <c r="K623" s="72"/>
      <c r="L623" s="72"/>
    </row>
    <row r="624" spans="2:12" x14ac:dyDescent="0.2">
      <c r="B624" s="60"/>
      <c r="C624" s="60"/>
      <c r="D624" s="60"/>
      <c r="E624" s="59"/>
      <c r="F624" s="59"/>
      <c r="G624" s="60"/>
      <c r="H624" s="60"/>
      <c r="J624" s="72"/>
      <c r="K624" s="72"/>
      <c r="L624" s="72"/>
    </row>
    <row r="625" spans="2:12" x14ac:dyDescent="0.2">
      <c r="B625" s="60"/>
      <c r="C625" s="60"/>
      <c r="D625" s="60"/>
      <c r="E625" s="59"/>
      <c r="F625" s="59"/>
      <c r="G625" s="60"/>
      <c r="H625" s="60"/>
      <c r="J625" s="72"/>
      <c r="K625" s="72"/>
      <c r="L625" s="72"/>
    </row>
    <row r="626" spans="2:12" x14ac:dyDescent="0.2">
      <c r="B626" s="60"/>
      <c r="C626" s="60"/>
      <c r="D626" s="60"/>
      <c r="E626" s="59"/>
      <c r="F626" s="59"/>
      <c r="G626" s="60"/>
      <c r="H626" s="60"/>
      <c r="J626" s="72"/>
      <c r="K626" s="72"/>
      <c r="L626" s="72"/>
    </row>
    <row r="627" spans="2:12" x14ac:dyDescent="0.2">
      <c r="B627" s="60"/>
      <c r="C627" s="60"/>
      <c r="D627" s="60"/>
      <c r="E627" s="59"/>
      <c r="F627" s="59"/>
      <c r="G627" s="60"/>
      <c r="H627" s="60"/>
      <c r="J627" s="72"/>
      <c r="K627" s="72"/>
      <c r="L627" s="72"/>
    </row>
    <row r="628" spans="2:12" x14ac:dyDescent="0.2">
      <c r="B628" s="60"/>
      <c r="C628" s="60"/>
      <c r="D628" s="60"/>
      <c r="E628" s="59"/>
      <c r="F628" s="59"/>
      <c r="G628" s="60"/>
      <c r="H628" s="60"/>
      <c r="J628" s="72"/>
      <c r="K628" s="72"/>
      <c r="L628" s="72"/>
    </row>
    <row r="629" spans="2:12" x14ac:dyDescent="0.2">
      <c r="B629" s="60"/>
      <c r="C629" s="60"/>
      <c r="D629" s="60"/>
      <c r="E629" s="59"/>
      <c r="F629" s="59"/>
      <c r="G629" s="60"/>
      <c r="H629" s="60"/>
      <c r="J629" s="72"/>
      <c r="K629" s="72"/>
      <c r="L629" s="72"/>
    </row>
    <row r="630" spans="2:12" x14ac:dyDescent="0.2">
      <c r="B630" s="60"/>
      <c r="C630" s="60"/>
      <c r="D630" s="60"/>
      <c r="E630" s="59"/>
      <c r="F630" s="59"/>
      <c r="G630" s="60"/>
      <c r="H630" s="60"/>
      <c r="J630" s="72"/>
      <c r="K630" s="72"/>
      <c r="L630" s="72"/>
    </row>
    <row r="631" spans="2:12" x14ac:dyDescent="0.2">
      <c r="B631" s="60"/>
      <c r="C631" s="60"/>
      <c r="D631" s="60"/>
      <c r="E631" s="59"/>
      <c r="F631" s="59"/>
      <c r="G631" s="60"/>
      <c r="H631" s="60"/>
      <c r="J631" s="72"/>
      <c r="K631" s="72"/>
      <c r="L631" s="72"/>
    </row>
    <row r="632" spans="2:12" x14ac:dyDescent="0.2">
      <c r="B632" s="60"/>
      <c r="C632" s="60"/>
      <c r="D632" s="60"/>
      <c r="E632" s="59"/>
      <c r="F632" s="59"/>
      <c r="G632" s="60"/>
      <c r="H632" s="60"/>
      <c r="J632" s="72"/>
      <c r="K632" s="72"/>
      <c r="L632" s="72"/>
    </row>
    <row r="633" spans="2:12" x14ac:dyDescent="0.2">
      <c r="B633" s="60"/>
      <c r="C633" s="60"/>
      <c r="D633" s="60"/>
      <c r="E633" s="59"/>
      <c r="F633" s="59"/>
      <c r="G633" s="60"/>
      <c r="H633" s="60"/>
      <c r="J633" s="72"/>
      <c r="K633" s="72"/>
      <c r="L633" s="72"/>
    </row>
    <row r="634" spans="2:12" x14ac:dyDescent="0.2">
      <c r="B634" s="60"/>
      <c r="C634" s="60"/>
      <c r="D634" s="60"/>
      <c r="E634" s="59"/>
      <c r="F634" s="59"/>
      <c r="G634" s="60"/>
      <c r="H634" s="60"/>
      <c r="J634" s="72"/>
      <c r="K634" s="72"/>
      <c r="L634" s="72"/>
    </row>
    <row r="635" spans="2:12" x14ac:dyDescent="0.2">
      <c r="B635" s="60"/>
      <c r="C635" s="60"/>
      <c r="D635" s="60"/>
      <c r="E635" s="59"/>
      <c r="F635" s="59"/>
      <c r="G635" s="60"/>
      <c r="H635" s="60"/>
      <c r="J635" s="72"/>
      <c r="K635" s="72"/>
      <c r="L635" s="72"/>
    </row>
    <row r="636" spans="2:12" x14ac:dyDescent="0.2">
      <c r="B636" s="60"/>
      <c r="C636" s="60"/>
      <c r="D636" s="60"/>
      <c r="E636" s="59"/>
      <c r="F636" s="59"/>
      <c r="G636" s="60"/>
      <c r="H636" s="60"/>
      <c r="J636" s="72"/>
      <c r="K636" s="72"/>
      <c r="L636" s="72"/>
    </row>
    <row r="637" spans="2:12" x14ac:dyDescent="0.2">
      <c r="B637" s="60"/>
      <c r="C637" s="60"/>
      <c r="D637" s="60"/>
      <c r="E637" s="59"/>
      <c r="F637" s="59"/>
      <c r="G637" s="60"/>
      <c r="H637" s="60"/>
      <c r="J637" s="72"/>
      <c r="K637" s="72"/>
      <c r="L637" s="72"/>
    </row>
    <row r="638" spans="2:12" x14ac:dyDescent="0.2">
      <c r="B638" s="60"/>
      <c r="C638" s="60"/>
      <c r="D638" s="60"/>
      <c r="E638" s="59"/>
      <c r="F638" s="59"/>
      <c r="G638" s="60"/>
      <c r="H638" s="60"/>
      <c r="J638" s="72"/>
      <c r="K638" s="72"/>
      <c r="L638" s="72"/>
    </row>
    <row r="639" spans="2:12" x14ac:dyDescent="0.2">
      <c r="B639" s="60"/>
      <c r="C639" s="60"/>
      <c r="D639" s="60"/>
      <c r="E639" s="59"/>
      <c r="F639" s="59"/>
      <c r="G639" s="60"/>
      <c r="H639" s="60"/>
      <c r="J639" s="72"/>
      <c r="K639" s="72"/>
      <c r="L639" s="72"/>
    </row>
    <row r="640" spans="2:12" x14ac:dyDescent="0.2">
      <c r="B640" s="60"/>
      <c r="C640" s="60"/>
      <c r="D640" s="60"/>
      <c r="E640" s="59"/>
      <c r="F640" s="59"/>
      <c r="G640" s="60"/>
      <c r="H640" s="60"/>
      <c r="J640" s="72"/>
      <c r="K640" s="72"/>
      <c r="L640" s="72"/>
    </row>
    <row r="641" spans="2:12" x14ac:dyDescent="0.2">
      <c r="B641" s="60"/>
      <c r="C641" s="60"/>
      <c r="D641" s="60"/>
      <c r="E641" s="59"/>
      <c r="F641" s="59"/>
      <c r="G641" s="60"/>
      <c r="H641" s="60"/>
      <c r="J641" s="72"/>
      <c r="K641" s="72"/>
      <c r="L641" s="72"/>
    </row>
    <row r="642" spans="2:12" x14ac:dyDescent="0.2">
      <c r="B642" s="60"/>
      <c r="C642" s="60"/>
      <c r="D642" s="60"/>
      <c r="E642" s="59"/>
      <c r="F642" s="59"/>
      <c r="G642" s="60"/>
      <c r="H642" s="60"/>
      <c r="J642" s="72"/>
      <c r="K642" s="72"/>
      <c r="L642" s="72"/>
    </row>
    <row r="643" spans="2:12" x14ac:dyDescent="0.2">
      <c r="B643" s="60"/>
      <c r="C643" s="60"/>
      <c r="D643" s="60"/>
      <c r="E643" s="59"/>
      <c r="F643" s="59"/>
      <c r="G643" s="60"/>
      <c r="H643" s="60"/>
      <c r="J643" s="72"/>
      <c r="K643" s="72"/>
      <c r="L643" s="72"/>
    </row>
    <row r="644" spans="2:12" x14ac:dyDescent="0.2">
      <c r="B644" s="60"/>
      <c r="C644" s="60"/>
      <c r="D644" s="60"/>
      <c r="E644" s="59"/>
      <c r="F644" s="59"/>
      <c r="G644" s="60"/>
      <c r="H644" s="60"/>
      <c r="J644" s="72"/>
      <c r="K644" s="72"/>
      <c r="L644" s="72"/>
    </row>
    <row r="645" spans="2:12" x14ac:dyDescent="0.2">
      <c r="B645" s="60"/>
      <c r="C645" s="60"/>
      <c r="D645" s="60"/>
      <c r="E645" s="59"/>
      <c r="F645" s="59"/>
      <c r="G645" s="60"/>
      <c r="H645" s="60"/>
      <c r="J645" s="72"/>
      <c r="K645" s="72"/>
      <c r="L645" s="72"/>
    </row>
    <row r="646" spans="2:12" x14ac:dyDescent="0.2">
      <c r="B646" s="60"/>
      <c r="C646" s="60"/>
      <c r="D646" s="60"/>
      <c r="E646" s="59"/>
      <c r="F646" s="59"/>
      <c r="G646" s="60"/>
      <c r="H646" s="60"/>
      <c r="J646" s="72"/>
      <c r="K646" s="72"/>
      <c r="L646" s="72"/>
    </row>
    <row r="647" spans="2:12" x14ac:dyDescent="0.2">
      <c r="B647" s="60"/>
      <c r="C647" s="60"/>
      <c r="D647" s="60"/>
      <c r="E647" s="59"/>
      <c r="F647" s="59"/>
      <c r="G647" s="60"/>
      <c r="H647" s="60"/>
      <c r="J647" s="72"/>
      <c r="K647" s="72"/>
      <c r="L647" s="72"/>
    </row>
    <row r="648" spans="2:12" x14ac:dyDescent="0.2">
      <c r="B648" s="60"/>
      <c r="C648" s="60"/>
      <c r="D648" s="60"/>
      <c r="E648" s="59"/>
      <c r="F648" s="59"/>
      <c r="G648" s="60"/>
      <c r="H648" s="60"/>
      <c r="J648" s="72"/>
      <c r="K648" s="72"/>
      <c r="L648" s="72"/>
    </row>
    <row r="649" spans="2:12" x14ac:dyDescent="0.2">
      <c r="B649" s="60"/>
      <c r="C649" s="60"/>
      <c r="D649" s="60"/>
      <c r="E649" s="59"/>
      <c r="F649" s="59"/>
      <c r="G649" s="60"/>
      <c r="H649" s="60"/>
      <c r="J649" s="72"/>
      <c r="K649" s="72"/>
      <c r="L649" s="72"/>
    </row>
    <row r="650" spans="2:12" x14ac:dyDescent="0.2">
      <c r="B650" s="60"/>
      <c r="C650" s="60"/>
      <c r="D650" s="60"/>
      <c r="E650" s="59"/>
      <c r="F650" s="59"/>
      <c r="G650" s="60"/>
      <c r="H650" s="60"/>
      <c r="J650" s="72"/>
      <c r="K650" s="72"/>
      <c r="L650" s="72"/>
    </row>
    <row r="651" spans="2:12" x14ac:dyDescent="0.2">
      <c r="B651" s="60"/>
      <c r="C651" s="60"/>
      <c r="D651" s="60"/>
      <c r="E651" s="59"/>
      <c r="F651" s="59"/>
      <c r="G651" s="60"/>
      <c r="H651" s="60"/>
      <c r="J651" s="72"/>
      <c r="K651" s="72"/>
      <c r="L651" s="72"/>
    </row>
    <row r="652" spans="2:12" x14ac:dyDescent="0.2">
      <c r="B652" s="60"/>
      <c r="C652" s="60"/>
      <c r="D652" s="60"/>
      <c r="E652" s="59"/>
      <c r="F652" s="59"/>
      <c r="G652" s="60"/>
      <c r="H652" s="60"/>
      <c r="J652" s="72"/>
      <c r="K652" s="72"/>
      <c r="L652" s="72"/>
    </row>
    <row r="653" spans="2:12" x14ac:dyDescent="0.2">
      <c r="B653" s="60"/>
      <c r="C653" s="60"/>
      <c r="D653" s="60"/>
      <c r="E653" s="59"/>
      <c r="F653" s="59"/>
      <c r="G653" s="60"/>
      <c r="H653" s="60"/>
      <c r="J653" s="72"/>
      <c r="K653" s="72"/>
      <c r="L653" s="72"/>
    </row>
    <row r="654" spans="2:12" x14ac:dyDescent="0.2">
      <c r="B654" s="60"/>
      <c r="C654" s="60"/>
      <c r="D654" s="60"/>
      <c r="E654" s="59"/>
      <c r="F654" s="59"/>
      <c r="G654" s="60"/>
      <c r="H654" s="60"/>
      <c r="J654" s="72"/>
      <c r="K654" s="72"/>
      <c r="L654" s="72"/>
    </row>
    <row r="655" spans="2:12" x14ac:dyDescent="0.2">
      <c r="B655" s="60"/>
      <c r="C655" s="60"/>
      <c r="D655" s="60"/>
      <c r="E655" s="59"/>
      <c r="F655" s="59"/>
      <c r="G655" s="60"/>
      <c r="H655" s="60"/>
      <c r="J655" s="72"/>
      <c r="K655" s="72"/>
      <c r="L655" s="72"/>
    </row>
    <row r="656" spans="2:12" x14ac:dyDescent="0.2">
      <c r="B656" s="60"/>
      <c r="C656" s="60"/>
      <c r="D656" s="60"/>
      <c r="E656" s="59"/>
      <c r="F656" s="59"/>
      <c r="G656" s="60"/>
      <c r="H656" s="60"/>
      <c r="J656" s="72"/>
      <c r="K656" s="72"/>
      <c r="L656" s="72"/>
    </row>
    <row r="657" spans="2:12" x14ac:dyDescent="0.2">
      <c r="B657" s="60"/>
      <c r="C657" s="60"/>
      <c r="D657" s="60"/>
      <c r="E657" s="59"/>
      <c r="F657" s="59"/>
      <c r="G657" s="60"/>
      <c r="H657" s="60"/>
      <c r="J657" s="72"/>
      <c r="K657" s="72"/>
      <c r="L657" s="72"/>
    </row>
    <row r="658" spans="2:12" x14ac:dyDescent="0.2">
      <c r="B658" s="60"/>
      <c r="C658" s="60"/>
      <c r="D658" s="60"/>
      <c r="E658" s="59"/>
      <c r="F658" s="59"/>
      <c r="G658" s="60"/>
      <c r="H658" s="60"/>
      <c r="J658" s="72"/>
      <c r="K658" s="72"/>
      <c r="L658" s="72"/>
    </row>
    <row r="659" spans="2:12" x14ac:dyDescent="0.2">
      <c r="B659" s="60"/>
      <c r="C659" s="60"/>
      <c r="D659" s="60"/>
      <c r="E659" s="59"/>
      <c r="F659" s="59"/>
      <c r="G659" s="60"/>
      <c r="H659" s="60"/>
      <c r="J659" s="72"/>
      <c r="K659" s="72"/>
      <c r="L659" s="72"/>
    </row>
    <row r="660" spans="2:12" x14ac:dyDescent="0.2">
      <c r="B660" s="60"/>
      <c r="C660" s="60"/>
      <c r="D660" s="60"/>
      <c r="E660" s="59"/>
      <c r="F660" s="59"/>
      <c r="G660" s="60"/>
      <c r="H660" s="60"/>
      <c r="J660" s="72"/>
      <c r="K660" s="72"/>
      <c r="L660" s="72"/>
    </row>
    <row r="661" spans="2:12" x14ac:dyDescent="0.2">
      <c r="B661" s="60"/>
      <c r="C661" s="60"/>
      <c r="D661" s="60"/>
      <c r="E661" s="59"/>
      <c r="F661" s="59"/>
      <c r="G661" s="60"/>
      <c r="H661" s="60"/>
      <c r="J661" s="72"/>
      <c r="K661" s="72"/>
      <c r="L661" s="72"/>
    </row>
    <row r="662" spans="2:12" x14ac:dyDescent="0.2">
      <c r="B662" s="60"/>
      <c r="C662" s="60"/>
      <c r="D662" s="60"/>
      <c r="E662" s="59"/>
      <c r="F662" s="59"/>
      <c r="G662" s="60"/>
      <c r="H662" s="60"/>
      <c r="J662" s="72"/>
      <c r="K662" s="72"/>
      <c r="L662" s="72"/>
    </row>
    <row r="663" spans="2:12" x14ac:dyDescent="0.2">
      <c r="B663" s="60"/>
      <c r="C663" s="60"/>
      <c r="D663" s="60"/>
      <c r="E663" s="59"/>
      <c r="F663" s="59"/>
      <c r="G663" s="60"/>
      <c r="H663" s="60"/>
      <c r="J663" s="72"/>
      <c r="K663" s="72"/>
      <c r="L663" s="72"/>
    </row>
    <row r="664" spans="2:12" x14ac:dyDescent="0.2">
      <c r="B664" s="60"/>
      <c r="C664" s="60"/>
      <c r="D664" s="60"/>
      <c r="E664" s="59"/>
      <c r="F664" s="59"/>
      <c r="G664" s="60"/>
      <c r="H664" s="60"/>
      <c r="J664" s="72"/>
      <c r="K664" s="72"/>
      <c r="L664" s="72"/>
    </row>
    <row r="665" spans="2:12" x14ac:dyDescent="0.2">
      <c r="B665" s="60"/>
      <c r="C665" s="60"/>
      <c r="D665" s="60"/>
      <c r="E665" s="59"/>
      <c r="F665" s="59"/>
      <c r="G665" s="60"/>
      <c r="H665" s="60"/>
      <c r="J665" s="72"/>
      <c r="K665" s="72"/>
      <c r="L665" s="72"/>
    </row>
    <row r="666" spans="2:12" x14ac:dyDescent="0.2">
      <c r="B666" s="60"/>
      <c r="C666" s="60"/>
      <c r="D666" s="60"/>
      <c r="E666" s="59"/>
      <c r="F666" s="59"/>
      <c r="G666" s="60"/>
      <c r="H666" s="60"/>
      <c r="J666" s="72"/>
      <c r="K666" s="72"/>
      <c r="L666" s="72"/>
    </row>
    <row r="667" spans="2:12" x14ac:dyDescent="0.2">
      <c r="B667" s="60"/>
      <c r="C667" s="60"/>
      <c r="D667" s="60"/>
      <c r="E667" s="59"/>
      <c r="F667" s="59"/>
      <c r="G667" s="60"/>
      <c r="H667" s="60"/>
      <c r="J667" s="72"/>
      <c r="K667" s="72"/>
      <c r="L667" s="72"/>
    </row>
    <row r="668" spans="2:12" x14ac:dyDescent="0.2">
      <c r="B668" s="60"/>
      <c r="C668" s="60"/>
      <c r="D668" s="60"/>
      <c r="E668" s="59"/>
      <c r="F668" s="59"/>
      <c r="G668" s="60"/>
      <c r="H668" s="60"/>
      <c r="J668" s="72"/>
      <c r="K668" s="72"/>
      <c r="L668" s="72"/>
    </row>
    <row r="669" spans="2:12" x14ac:dyDescent="0.2">
      <c r="B669" s="60"/>
      <c r="C669" s="60"/>
      <c r="D669" s="60"/>
      <c r="E669" s="59"/>
      <c r="F669" s="59"/>
      <c r="G669" s="60"/>
      <c r="H669" s="60"/>
      <c r="J669" s="72"/>
      <c r="K669" s="72"/>
      <c r="L669" s="72"/>
    </row>
    <row r="670" spans="2:12" x14ac:dyDescent="0.2">
      <c r="B670" s="60"/>
      <c r="C670" s="60"/>
      <c r="D670" s="60"/>
      <c r="E670" s="59"/>
      <c r="F670" s="59"/>
      <c r="G670" s="60"/>
      <c r="H670" s="60"/>
      <c r="J670" s="72"/>
      <c r="K670" s="72"/>
      <c r="L670" s="72"/>
    </row>
    <row r="671" spans="2:12" x14ac:dyDescent="0.2">
      <c r="B671" s="60"/>
      <c r="C671" s="60"/>
      <c r="D671" s="60"/>
      <c r="E671" s="59"/>
      <c r="F671" s="59"/>
      <c r="G671" s="60"/>
      <c r="H671" s="60"/>
      <c r="J671" s="72"/>
      <c r="K671" s="72"/>
      <c r="L671" s="72"/>
    </row>
    <row r="672" spans="2:12" x14ac:dyDescent="0.2">
      <c r="B672" s="60"/>
      <c r="C672" s="60"/>
      <c r="D672" s="60"/>
      <c r="E672" s="59"/>
      <c r="F672" s="59"/>
      <c r="G672" s="60"/>
      <c r="H672" s="60"/>
      <c r="J672" s="72"/>
      <c r="K672" s="72"/>
      <c r="L672" s="72"/>
    </row>
    <row r="673" spans="2:12" x14ac:dyDescent="0.2">
      <c r="B673" s="60"/>
      <c r="C673" s="60"/>
      <c r="D673" s="60"/>
      <c r="E673" s="59"/>
      <c r="F673" s="59"/>
      <c r="G673" s="60"/>
      <c r="H673" s="60"/>
      <c r="J673" s="72"/>
      <c r="K673" s="72"/>
      <c r="L673" s="72"/>
    </row>
    <row r="674" spans="2:12" x14ac:dyDescent="0.2">
      <c r="B674" s="60"/>
      <c r="C674" s="60"/>
      <c r="D674" s="60"/>
      <c r="E674" s="59"/>
      <c r="F674" s="59"/>
      <c r="G674" s="60"/>
      <c r="H674" s="60"/>
      <c r="J674" s="72"/>
      <c r="K674" s="72"/>
      <c r="L674" s="72"/>
    </row>
    <row r="675" spans="2:12" x14ac:dyDescent="0.2">
      <c r="B675" s="60"/>
      <c r="C675" s="60"/>
      <c r="D675" s="60"/>
      <c r="E675" s="59"/>
      <c r="F675" s="59"/>
      <c r="G675" s="60"/>
      <c r="H675" s="60"/>
      <c r="J675" s="72"/>
      <c r="K675" s="72"/>
      <c r="L675" s="72"/>
    </row>
    <row r="676" spans="2:12" x14ac:dyDescent="0.2">
      <c r="B676" s="60"/>
      <c r="C676" s="60"/>
      <c r="D676" s="60"/>
      <c r="E676" s="59"/>
      <c r="F676" s="59"/>
      <c r="G676" s="60"/>
      <c r="H676" s="60"/>
      <c r="J676" s="72"/>
      <c r="K676" s="72"/>
      <c r="L676" s="72"/>
    </row>
    <row r="677" spans="2:12" x14ac:dyDescent="0.2">
      <c r="B677" s="60"/>
      <c r="C677" s="60"/>
      <c r="D677" s="60"/>
      <c r="E677" s="59"/>
      <c r="F677" s="59"/>
      <c r="G677" s="60"/>
      <c r="H677" s="60"/>
      <c r="J677" s="72"/>
      <c r="K677" s="72"/>
      <c r="L677" s="72"/>
    </row>
    <row r="678" spans="2:12" x14ac:dyDescent="0.2">
      <c r="B678" s="60"/>
      <c r="C678" s="60"/>
      <c r="D678" s="60"/>
      <c r="E678" s="59"/>
      <c r="F678" s="59"/>
      <c r="G678" s="60"/>
      <c r="H678" s="60"/>
      <c r="J678" s="72"/>
      <c r="K678" s="72"/>
      <c r="L678" s="72"/>
    </row>
    <row r="679" spans="2:12" x14ac:dyDescent="0.2">
      <c r="B679" s="60"/>
      <c r="C679" s="60"/>
      <c r="D679" s="60"/>
      <c r="E679" s="59"/>
      <c r="F679" s="59"/>
      <c r="G679" s="60"/>
      <c r="H679" s="60"/>
      <c r="J679" s="72"/>
      <c r="K679" s="72"/>
      <c r="L679" s="72"/>
    </row>
    <row r="680" spans="2:12" x14ac:dyDescent="0.2">
      <c r="B680" s="60"/>
      <c r="C680" s="60"/>
      <c r="D680" s="60"/>
      <c r="E680" s="59"/>
      <c r="F680" s="59"/>
      <c r="G680" s="60"/>
      <c r="H680" s="60"/>
      <c r="J680" s="72"/>
      <c r="K680" s="72"/>
      <c r="L680" s="72"/>
    </row>
    <row r="681" spans="2:12" x14ac:dyDescent="0.2">
      <c r="B681" s="60"/>
      <c r="C681" s="60"/>
      <c r="D681" s="60"/>
      <c r="E681" s="59"/>
      <c r="F681" s="59"/>
      <c r="G681" s="60"/>
      <c r="H681" s="60"/>
      <c r="J681" s="72"/>
      <c r="K681" s="72"/>
      <c r="L681" s="72"/>
    </row>
    <row r="682" spans="2:12" x14ac:dyDescent="0.2">
      <c r="B682" s="60"/>
      <c r="C682" s="60"/>
      <c r="D682" s="60"/>
      <c r="E682" s="59"/>
      <c r="F682" s="59"/>
      <c r="G682" s="60"/>
      <c r="H682" s="60"/>
      <c r="J682" s="72"/>
      <c r="K682" s="72"/>
      <c r="L682" s="72"/>
    </row>
    <row r="683" spans="2:12" x14ac:dyDescent="0.2">
      <c r="B683" s="60"/>
      <c r="C683" s="60"/>
      <c r="D683" s="60"/>
      <c r="E683" s="59"/>
      <c r="F683" s="59"/>
      <c r="G683" s="60"/>
      <c r="H683" s="60"/>
      <c r="J683" s="72"/>
      <c r="K683" s="72"/>
      <c r="L683" s="72"/>
    </row>
    <row r="684" spans="2:12" x14ac:dyDescent="0.2">
      <c r="B684" s="60"/>
      <c r="C684" s="60"/>
      <c r="D684" s="60"/>
      <c r="E684" s="59"/>
      <c r="F684" s="59"/>
      <c r="G684" s="60"/>
      <c r="H684" s="60"/>
      <c r="J684" s="72"/>
      <c r="K684" s="72"/>
      <c r="L684" s="72"/>
    </row>
    <row r="685" spans="2:12" x14ac:dyDescent="0.2">
      <c r="B685" s="60"/>
      <c r="C685" s="60"/>
      <c r="D685" s="60"/>
      <c r="E685" s="59"/>
      <c r="F685" s="59"/>
      <c r="G685" s="60"/>
      <c r="H685" s="60"/>
      <c r="J685" s="72"/>
      <c r="K685" s="72"/>
      <c r="L685" s="72"/>
    </row>
    <row r="686" spans="2:12" x14ac:dyDescent="0.2">
      <c r="B686" s="60"/>
      <c r="C686" s="60"/>
      <c r="D686" s="60"/>
      <c r="E686" s="59"/>
      <c r="F686" s="59"/>
      <c r="G686" s="60"/>
      <c r="H686" s="60"/>
      <c r="J686" s="72"/>
      <c r="K686" s="72"/>
      <c r="L686" s="72"/>
    </row>
    <row r="687" spans="2:12" x14ac:dyDescent="0.2">
      <c r="B687" s="60"/>
      <c r="C687" s="60"/>
      <c r="D687" s="60"/>
      <c r="E687" s="59"/>
      <c r="F687" s="59"/>
      <c r="G687" s="60"/>
      <c r="H687" s="60"/>
      <c r="J687" s="72"/>
      <c r="K687" s="72"/>
      <c r="L687" s="72"/>
    </row>
    <row r="688" spans="2:12" x14ac:dyDescent="0.2">
      <c r="B688" s="60"/>
      <c r="C688" s="60"/>
      <c r="D688" s="60"/>
      <c r="E688" s="59"/>
      <c r="F688" s="59"/>
      <c r="G688" s="60"/>
      <c r="H688" s="60"/>
      <c r="J688" s="72"/>
      <c r="K688" s="72"/>
      <c r="L688" s="72"/>
    </row>
    <row r="689" spans="2:12" x14ac:dyDescent="0.2">
      <c r="B689" s="60"/>
      <c r="C689" s="60"/>
      <c r="D689" s="60"/>
      <c r="E689" s="59"/>
      <c r="F689" s="59"/>
      <c r="G689" s="60"/>
      <c r="H689" s="60"/>
      <c r="J689" s="72"/>
      <c r="K689" s="72"/>
      <c r="L689" s="72"/>
    </row>
    <row r="690" spans="2:12" x14ac:dyDescent="0.2">
      <c r="B690" s="60"/>
      <c r="C690" s="60"/>
      <c r="D690" s="60"/>
      <c r="E690" s="59"/>
      <c r="F690" s="59"/>
      <c r="G690" s="60"/>
      <c r="H690" s="60"/>
      <c r="J690" s="72"/>
      <c r="K690" s="72"/>
      <c r="L690" s="72"/>
    </row>
    <row r="691" spans="2:12" x14ac:dyDescent="0.2">
      <c r="B691" s="60"/>
      <c r="C691" s="60"/>
      <c r="D691" s="60"/>
      <c r="E691" s="59"/>
      <c r="F691" s="59"/>
      <c r="G691" s="60"/>
      <c r="H691" s="60"/>
      <c r="J691" s="72"/>
      <c r="K691" s="72"/>
      <c r="L691" s="72"/>
    </row>
    <row r="692" spans="2:12" x14ac:dyDescent="0.2">
      <c r="B692" s="60"/>
      <c r="C692" s="60"/>
      <c r="D692" s="60"/>
      <c r="E692" s="59"/>
      <c r="F692" s="59"/>
      <c r="G692" s="60"/>
      <c r="H692" s="60"/>
      <c r="J692" s="72"/>
      <c r="K692" s="72"/>
      <c r="L692" s="72"/>
    </row>
    <row r="693" spans="2:12" x14ac:dyDescent="0.2">
      <c r="B693" s="60"/>
      <c r="C693" s="60"/>
      <c r="D693" s="60"/>
      <c r="E693" s="59"/>
      <c r="F693" s="59"/>
      <c r="G693" s="60"/>
      <c r="H693" s="60"/>
      <c r="J693" s="72"/>
      <c r="K693" s="72"/>
      <c r="L693" s="72"/>
    </row>
    <row r="694" spans="2:12" x14ac:dyDescent="0.2">
      <c r="B694" s="60"/>
      <c r="C694" s="60"/>
      <c r="D694" s="60"/>
      <c r="E694" s="59"/>
      <c r="F694" s="59"/>
      <c r="G694" s="60"/>
      <c r="H694" s="60"/>
      <c r="J694" s="72"/>
      <c r="K694" s="72"/>
      <c r="L694" s="72"/>
    </row>
    <row r="695" spans="2:12" x14ac:dyDescent="0.2">
      <c r="J695" s="72"/>
      <c r="K695" s="72"/>
      <c r="L695" s="72"/>
    </row>
    <row r="696" spans="2:12" x14ac:dyDescent="0.2">
      <c r="J696" s="72"/>
      <c r="K696" s="72"/>
      <c r="L696" s="72"/>
    </row>
    <row r="697" spans="2:12" x14ac:dyDescent="0.2">
      <c r="J697" s="72"/>
      <c r="K697" s="72"/>
      <c r="L697" s="72"/>
    </row>
    <row r="698" spans="2:12" x14ac:dyDescent="0.2">
      <c r="E698" s="1"/>
      <c r="F698" s="1"/>
      <c r="J698" s="72"/>
      <c r="K698" s="72"/>
      <c r="L698" s="72"/>
    </row>
    <row r="699" spans="2:12" x14ac:dyDescent="0.2">
      <c r="E699" s="1"/>
      <c r="F699" s="1"/>
      <c r="J699" s="72"/>
      <c r="K699" s="72"/>
      <c r="L699" s="72"/>
    </row>
    <row r="700" spans="2:12" x14ac:dyDescent="0.2">
      <c r="E700" s="1"/>
      <c r="F700" s="1"/>
      <c r="J700" s="72"/>
      <c r="K700" s="72"/>
      <c r="L700" s="72"/>
    </row>
    <row r="701" spans="2:12" x14ac:dyDescent="0.2">
      <c r="E701" s="1"/>
      <c r="F701" s="1"/>
      <c r="J701" s="72"/>
      <c r="K701" s="72"/>
      <c r="L701" s="72"/>
    </row>
    <row r="702" spans="2:12" x14ac:dyDescent="0.2">
      <c r="E702" s="1"/>
      <c r="F702" s="1"/>
      <c r="J702" s="72"/>
      <c r="K702" s="72"/>
      <c r="L702" s="72"/>
    </row>
    <row r="703" spans="2:12" x14ac:dyDescent="0.2">
      <c r="E703" s="1"/>
      <c r="F703" s="1"/>
      <c r="J703" s="72"/>
      <c r="K703" s="72"/>
      <c r="L703" s="72"/>
    </row>
    <row r="704" spans="2:12" x14ac:dyDescent="0.2">
      <c r="E704" s="1"/>
      <c r="F704" s="1"/>
      <c r="J704" s="72"/>
      <c r="K704" s="72"/>
      <c r="L704" s="72"/>
    </row>
    <row r="705" spans="5:12" x14ac:dyDescent="0.2">
      <c r="E705" s="1"/>
      <c r="F705" s="1"/>
      <c r="J705" s="72"/>
      <c r="K705" s="72"/>
      <c r="L705" s="72"/>
    </row>
  </sheetData>
  <pageMargins left="0.70866141732283472" right="0.70866141732283472" top="0.74803149606299213" bottom="0.74803149606299213" header="0.31496062992125984" footer="0.31496062992125984"/>
  <pageSetup paperSize="9" scale="97" firstPageNumber="8" fitToHeight="0" orientation="portrait" useFirstPageNumber="1" r:id="rId1"/>
  <headerFooter>
    <oddHeader>&amp;L&amp;"-,Tučné"&amp;12leden - červen&amp;C&amp;"-,Tučné"MO Plzeň 2 - Slovany
ROZPOČET roku 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42"/>
  <sheetViews>
    <sheetView view="pageLayout" topLeftCell="A25" zoomScaleNormal="100" workbookViewId="0">
      <selection activeCell="C29" sqref="C29"/>
    </sheetView>
  </sheetViews>
  <sheetFormatPr defaultRowHeight="15.75" x14ac:dyDescent="0.25"/>
  <cols>
    <col min="1" max="1" width="13" style="493" customWidth="1"/>
    <col min="2" max="4" width="9.140625" style="493"/>
    <col min="5" max="5" width="4.7109375" style="493" customWidth="1"/>
    <col min="6" max="6" width="15.140625" style="493" customWidth="1"/>
    <col min="7" max="7" width="13.85546875" style="493" customWidth="1"/>
    <col min="8" max="8" width="12.5703125" style="494" customWidth="1"/>
    <col min="9" max="9" width="36.140625" style="494" customWidth="1"/>
    <col min="10" max="16384" width="9.140625" style="494"/>
  </cols>
  <sheetData>
    <row r="2" spans="1:14" ht="51.75" customHeight="1" x14ac:dyDescent="0.25">
      <c r="K2" s="495"/>
      <c r="N2" s="495"/>
    </row>
    <row r="3" spans="1:14" ht="18.75" x14ac:dyDescent="0.3">
      <c r="A3" s="496" t="s">
        <v>286</v>
      </c>
      <c r="B3" s="496"/>
      <c r="C3" s="496"/>
      <c r="D3" s="496"/>
      <c r="E3" s="496"/>
      <c r="F3" s="496"/>
      <c r="G3" s="496"/>
      <c r="I3" s="497"/>
    </row>
    <row r="4" spans="1:14" ht="65.25" customHeight="1" thickBot="1" x14ac:dyDescent="0.3"/>
    <row r="5" spans="1:14" x14ac:dyDescent="0.25">
      <c r="A5" s="498"/>
      <c r="B5" s="499"/>
      <c r="C5" s="499"/>
      <c r="D5" s="499"/>
      <c r="E5" s="499"/>
      <c r="F5" s="500" t="s">
        <v>287</v>
      </c>
      <c r="G5" s="501" t="s">
        <v>288</v>
      </c>
      <c r="H5" s="502" t="s">
        <v>289</v>
      </c>
    </row>
    <row r="6" spans="1:14" ht="16.5" thickBot="1" x14ac:dyDescent="0.3">
      <c r="A6" s="503" t="s">
        <v>290</v>
      </c>
      <c r="B6" s="504"/>
      <c r="C6" s="504"/>
      <c r="D6" s="504"/>
      <c r="E6" s="504"/>
      <c r="F6" s="505" t="s">
        <v>291</v>
      </c>
      <c r="G6" s="506" t="s">
        <v>292</v>
      </c>
      <c r="H6" s="507" t="s">
        <v>293</v>
      </c>
    </row>
    <row r="7" spans="1:14" ht="15.75" customHeight="1" thickBot="1" x14ac:dyDescent="0.3">
      <c r="A7" s="508" t="s">
        <v>294</v>
      </c>
      <c r="B7" s="509"/>
      <c r="C7" s="509"/>
      <c r="D7" s="509"/>
      <c r="E7" s="510"/>
      <c r="F7" s="511"/>
      <c r="G7" s="512"/>
      <c r="H7" s="513"/>
    </row>
    <row r="8" spans="1:14" ht="15" customHeight="1" x14ac:dyDescent="0.25">
      <c r="A8" s="514" t="s">
        <v>295</v>
      </c>
      <c r="B8" s="515"/>
      <c r="C8" s="515"/>
      <c r="D8" s="515"/>
      <c r="E8" s="515"/>
      <c r="F8" s="516">
        <f>'[1]Rozbor hospodaření'!F30+'[1]Rozbor hospodaření'!F146+'[1]Rozbor hospodaření'!F164+'[1]Rozbor hospodaření'!F296+'[1]Rozbor hospodaření'!F385</f>
        <v>1235</v>
      </c>
      <c r="G8" s="516">
        <f>'[1]Rozbor hospodaření'!G30+'[1]Rozbor hospodaření'!G146+'[1]Rozbor hospodaření'!G164+'[1]Rozbor hospodaření'!G296+'[1]Rozbor hospodaření'!G385</f>
        <v>777</v>
      </c>
      <c r="H8" s="517"/>
    </row>
    <row r="9" spans="1:14" ht="14.25" customHeight="1" x14ac:dyDescent="0.25">
      <c r="A9" s="518" t="s">
        <v>34</v>
      </c>
      <c r="B9" s="519"/>
      <c r="C9" s="519"/>
      <c r="D9" s="519"/>
      <c r="E9" s="519"/>
      <c r="F9" s="520">
        <f>'[1]Rozbor hospodaření'!F26</f>
        <v>900</v>
      </c>
      <c r="G9" s="520">
        <f>'[1]Rozbor hospodaření'!G26</f>
        <v>767</v>
      </c>
      <c r="H9" s="521"/>
      <c r="J9" s="495"/>
      <c r="L9" s="495"/>
    </row>
    <row r="10" spans="1:14" x14ac:dyDescent="0.25">
      <c r="A10" s="522" t="s">
        <v>296</v>
      </c>
      <c r="B10" s="523"/>
      <c r="C10" s="523"/>
      <c r="D10" s="523"/>
      <c r="E10" s="523"/>
      <c r="F10" s="524">
        <f>'[1]Rozbor hospodaření'!F27</f>
        <v>1250</v>
      </c>
      <c r="G10" s="524">
        <f>'[1]Rozbor hospodaření'!G27</f>
        <v>1224</v>
      </c>
      <c r="H10" s="521"/>
      <c r="J10" s="495"/>
      <c r="L10" s="495"/>
    </row>
    <row r="11" spans="1:14" x14ac:dyDescent="0.25">
      <c r="A11" s="518" t="s">
        <v>297</v>
      </c>
      <c r="B11" s="525"/>
      <c r="C11" s="525"/>
      <c r="D11" s="525"/>
      <c r="E11" s="525"/>
      <c r="F11" s="524">
        <f>'[1]Rozbor hospodaření'!F28</f>
        <v>1200</v>
      </c>
      <c r="G11" s="524">
        <f>'[1]Rozbor hospodaření'!G28</f>
        <v>646</v>
      </c>
      <c r="H11" s="521"/>
      <c r="J11" s="495"/>
      <c r="L11" s="495"/>
    </row>
    <row r="12" spans="1:14" x14ac:dyDescent="0.25">
      <c r="A12" s="518" t="s">
        <v>37</v>
      </c>
      <c r="B12" s="525"/>
      <c r="C12" s="525"/>
      <c r="D12" s="525"/>
      <c r="E12" s="525"/>
      <c r="F12" s="524">
        <f>'[1]Rozbor hospodaření'!F29</f>
        <v>5</v>
      </c>
      <c r="G12" s="524">
        <f>'[1]Rozbor hospodaření'!G29</f>
        <v>6</v>
      </c>
      <c r="H12" s="521"/>
      <c r="J12" s="495"/>
      <c r="L12" s="495"/>
    </row>
    <row r="13" spans="1:14" x14ac:dyDescent="0.25">
      <c r="A13" s="518" t="s">
        <v>298</v>
      </c>
      <c r="B13" s="525"/>
      <c r="C13" s="525"/>
      <c r="D13" s="525"/>
      <c r="E13" s="525"/>
      <c r="F13" s="524">
        <v>0</v>
      </c>
      <c r="G13" s="524">
        <v>0</v>
      </c>
      <c r="H13" s="521"/>
      <c r="I13" s="495"/>
      <c r="J13" s="495"/>
      <c r="L13" s="495"/>
    </row>
    <row r="14" spans="1:14" ht="16.5" thickBot="1" x14ac:dyDescent="0.3">
      <c r="A14" s="526" t="s">
        <v>299</v>
      </c>
      <c r="B14" s="527"/>
      <c r="C14" s="527"/>
      <c r="D14" s="527"/>
      <c r="E14" s="527"/>
      <c r="F14" s="528">
        <f>'[1]Rozbor hospodaření'!F295</f>
        <v>0</v>
      </c>
      <c r="G14" s="529">
        <f>'[1]Rozbor hospodaření'!G295</f>
        <v>0</v>
      </c>
      <c r="H14" s="521"/>
      <c r="I14" s="495"/>
      <c r="J14" s="495"/>
      <c r="L14" s="495"/>
    </row>
    <row r="15" spans="1:14" ht="15.75" customHeight="1" thickBot="1" x14ac:dyDescent="0.3">
      <c r="A15" s="530" t="s">
        <v>300</v>
      </c>
      <c r="B15" s="531"/>
      <c r="C15" s="531"/>
      <c r="D15" s="531"/>
      <c r="E15" s="531"/>
      <c r="F15" s="532"/>
      <c r="G15" s="532"/>
      <c r="H15" s="533"/>
      <c r="J15" s="495"/>
    </row>
    <row r="16" spans="1:14" x14ac:dyDescent="0.25">
      <c r="A16" s="518" t="s">
        <v>42</v>
      </c>
      <c r="B16" s="525"/>
      <c r="C16" s="525"/>
      <c r="D16" s="525"/>
      <c r="E16" s="525"/>
      <c r="F16" s="534">
        <f>'[1]Rozbor hospodaření'!F36</f>
        <v>1</v>
      </c>
      <c r="G16" s="534">
        <f>'[1]Rozbor hospodaření'!G36</f>
        <v>1</v>
      </c>
      <c r="H16" s="521"/>
      <c r="J16" s="495"/>
    </row>
    <row r="17" spans="1:12" x14ac:dyDescent="0.25">
      <c r="A17" s="518" t="s">
        <v>301</v>
      </c>
      <c r="B17" s="525"/>
      <c r="C17" s="525"/>
      <c r="D17" s="525"/>
      <c r="E17" s="525"/>
      <c r="F17" s="535">
        <f>'[1]Rozbor hospodaření'!F37+'[1]Rozbor hospodaření'!F152+'[1]Rozbor hospodaření'!F177+'[1]Rozbor hospodaření'!F179+'[1]Rozbor hospodaření'!F190+'[1]Rozbor hospodaření'!F194+'[1]Rozbor hospodaření'!F302+'[1]Rozbor hospodaření'!F305+'[1]Rozbor hospodaření'!F308+'[1]Rozbor hospodaření'!F312+'[1]Rozbor hospodaření'!F397</f>
        <v>163</v>
      </c>
      <c r="G17" s="535">
        <f>'[1]Rozbor hospodaření'!G37+'[1]Rozbor hospodaření'!G152+'[1]Rozbor hospodaření'!G177+'[1]Rozbor hospodaření'!G179+'[1]Rozbor hospodaření'!G190+'[1]Rozbor hospodaření'!G194+'[1]Rozbor hospodaření'!G302+'[1]Rozbor hospodaření'!G305+'[1]Rozbor hospodaření'!G308+'[1]Rozbor hospodaření'!G312+'[1]Rozbor hospodaření'!G397</f>
        <v>179</v>
      </c>
      <c r="H17" s="521"/>
      <c r="J17" s="495"/>
    </row>
    <row r="18" spans="1:12" x14ac:dyDescent="0.25">
      <c r="A18" s="518" t="s">
        <v>302</v>
      </c>
      <c r="B18" s="525"/>
      <c r="C18" s="525"/>
      <c r="D18" s="525"/>
      <c r="E18" s="525"/>
      <c r="F18" s="536">
        <f>'[1]Rozbor hospodaření'!F154+'[1]Rozbor hospodaření'!F198+'[1]Rozbor hospodaření'!F200+'[1]Rozbor hospodaření'!F205+'[1]Rozbor hospodaření'!F210+'[1]Rozbor hospodaření'!F214+'[1]Rozbor hospodaření'!F390+'[1]Rozbor hospodaření'!F392+'[1]Rozbor hospodaření'!F395+'[1]Rozbor hospodaření'!F396</f>
        <v>707</v>
      </c>
      <c r="G18" s="536">
        <f>'[1]Rozbor hospodaření'!G154+'[1]Rozbor hospodaření'!G198+'[1]Rozbor hospodaření'!G200+'[1]Rozbor hospodaření'!G205+'[1]Rozbor hospodaření'!G210+'[1]Rozbor hospodaření'!G214+'[1]Rozbor hospodaření'!G390+'[1]Rozbor hospodaření'!G392+'[1]Rozbor hospodaření'!G395+'[1]Rozbor hospodaření'!G396</f>
        <v>528</v>
      </c>
      <c r="H18" s="521"/>
      <c r="J18" s="495"/>
    </row>
    <row r="19" spans="1:12" x14ac:dyDescent="0.25">
      <c r="A19" s="518" t="s">
        <v>303</v>
      </c>
      <c r="B19" s="525"/>
      <c r="C19" s="525"/>
      <c r="D19" s="525"/>
      <c r="E19" s="525"/>
      <c r="F19" s="524">
        <f>'[1]Rozbor hospodaření'!F193+'[1]Rozbor hospodaření'!F201+'[1]Rozbor hospodaření'!F202+'[1]Rozbor hospodaření'!F206+'[1]Rozbor hospodaření'!F208+'[1]Rozbor hospodaření'!F211+'[1]Rozbor hospodaření'!F215+'[1]Rozbor hospodaření'!F394</f>
        <v>2536</v>
      </c>
      <c r="G19" s="524">
        <f>'[1]Rozbor hospodaření'!G193+'[1]Rozbor hospodaření'!G201+'[1]Rozbor hospodaření'!G202+'[1]Rozbor hospodaření'!G206+'[1]Rozbor hospodaření'!G208+'[1]Rozbor hospodaření'!G211+'[1]Rozbor hospodaření'!G215+'[1]Rozbor hospodaření'!G394</f>
        <v>1436</v>
      </c>
      <c r="H19" s="521"/>
      <c r="J19" s="495"/>
    </row>
    <row r="20" spans="1:12" x14ac:dyDescent="0.25">
      <c r="A20" s="518" t="s">
        <v>304</v>
      </c>
      <c r="B20" s="525"/>
      <c r="C20" s="525"/>
      <c r="D20" s="525"/>
      <c r="E20" s="525"/>
      <c r="F20" s="524">
        <v>0</v>
      </c>
      <c r="G20" s="524">
        <v>0</v>
      </c>
      <c r="H20" s="521"/>
      <c r="J20" s="495"/>
    </row>
    <row r="21" spans="1:12" x14ac:dyDescent="0.25">
      <c r="A21" s="518" t="s">
        <v>204</v>
      </c>
      <c r="B21" s="525"/>
      <c r="C21" s="525"/>
      <c r="D21" s="525"/>
      <c r="E21" s="525"/>
      <c r="F21" s="524">
        <f>'[1]Rozbor hospodaření'!F153+'[1]Rozbor hospodaření'!F155+'[1]Rozbor hospodaření'!F178+'[1]Rozbor hospodaření'!F180+'[1]Rozbor hospodaření'!F191+'[1]Rozbor hospodaření'!F196+'[1]Rozbor hospodaření'!F303+'[1]Rozbor hospodaření'!F306+'[1]Rozbor hospodaření'!F309+'[1]Rozbor hospodaření'!F310+'[1]Rozbor hospodaření'!F314+'[1]Rozbor hospodaření'!F391+'[1]Rozbor hospodaření'!F398</f>
        <v>0</v>
      </c>
      <c r="G21" s="524">
        <f>'[1]Rozbor hospodaření'!G153+'[1]Rozbor hospodaření'!G155+'[1]Rozbor hospodaření'!G178+'[1]Rozbor hospodaření'!G180+'[1]Rozbor hospodaření'!G191+'[1]Rozbor hospodaření'!G196+'[1]Rozbor hospodaření'!G303+'[1]Rozbor hospodaření'!G306+'[1]Rozbor hospodaření'!G309+'[1]Rozbor hospodaření'!G310+'[1]Rozbor hospodaření'!G314+'[1]Rozbor hospodaření'!G391+'[1]Rozbor hospodaření'!G398</f>
        <v>57</v>
      </c>
      <c r="H21" s="537"/>
      <c r="J21" s="495"/>
    </row>
    <row r="22" spans="1:12" x14ac:dyDescent="0.25">
      <c r="A22" s="518" t="s">
        <v>305</v>
      </c>
      <c r="B22" s="525"/>
      <c r="C22" s="525"/>
      <c r="D22" s="525"/>
      <c r="E22" s="525"/>
      <c r="F22" s="524">
        <f>'[1]Rozbor hospodaření'!F369</f>
        <v>0</v>
      </c>
      <c r="G22" s="524">
        <f>'[1]Rozbor hospodaření'!G369</f>
        <v>25</v>
      </c>
      <c r="H22" s="521"/>
      <c r="I22" s="495"/>
      <c r="J22" s="495"/>
      <c r="L22" s="495"/>
    </row>
    <row r="23" spans="1:12" x14ac:dyDescent="0.25">
      <c r="A23" s="514" t="s">
        <v>306</v>
      </c>
      <c r="B23" s="515"/>
      <c r="C23" s="515"/>
      <c r="D23" s="515"/>
      <c r="E23" s="515"/>
      <c r="F23" s="524">
        <f>'[1]Rozbor hospodaření'!F590</f>
        <v>4800</v>
      </c>
      <c r="G23" s="524">
        <f>'[1]Rozbor hospodaření'!G590</f>
        <v>3281</v>
      </c>
      <c r="H23" s="521"/>
      <c r="I23" s="495"/>
      <c r="J23" s="495"/>
      <c r="L23" s="495"/>
    </row>
    <row r="24" spans="1:12" x14ac:dyDescent="0.25">
      <c r="A24" s="518" t="s">
        <v>307</v>
      </c>
      <c r="B24" s="525"/>
      <c r="C24" s="525"/>
      <c r="D24" s="525"/>
      <c r="E24" s="525"/>
      <c r="F24" s="524">
        <f>'[1]Rozbor hospodaření'!F500</f>
        <v>0</v>
      </c>
      <c r="G24" s="524">
        <f>'[1]Rozbor hospodaření'!G500</f>
        <v>0</v>
      </c>
      <c r="H24" s="521"/>
      <c r="I24" s="495"/>
      <c r="J24" s="495"/>
      <c r="L24" s="495"/>
    </row>
    <row r="25" spans="1:12" x14ac:dyDescent="0.25">
      <c r="A25" s="514" t="s">
        <v>308</v>
      </c>
      <c r="B25" s="515"/>
      <c r="C25" s="515"/>
      <c r="D25" s="515"/>
      <c r="E25" s="515"/>
      <c r="F25" s="524">
        <f>'[1]Rozbor hospodaření'!F393</f>
        <v>0</v>
      </c>
      <c r="G25" s="524">
        <f>'[1]Rozbor hospodaření'!G393</f>
        <v>0</v>
      </c>
      <c r="H25" s="521"/>
      <c r="I25" s="495"/>
      <c r="J25" s="495"/>
      <c r="L25" s="495"/>
    </row>
    <row r="26" spans="1:12" ht="16.5" thickBot="1" x14ac:dyDescent="0.3">
      <c r="A26" s="514" t="s">
        <v>309</v>
      </c>
      <c r="B26" s="515"/>
      <c r="C26" s="515"/>
      <c r="D26" s="515"/>
      <c r="E26" s="515"/>
      <c r="F26" s="528">
        <f>'[1]Rozbor hospodaření'!F38+'[1]Rozbor hospodaření'!F189+'[1]Rozbor hospodaření'!F195+'[1]Rozbor hospodaření'!F212+'[1]Rozbor hospodaření'!F216+'[1]Rozbor hospodaření'!F218+'[1]Rozbor hospodaření'!F313+'[1]Rozbor hospodaření'!F315+'[1]Rozbor hospodaření'!F399</f>
        <v>59</v>
      </c>
      <c r="G26" s="528">
        <f>'[1]Rozbor hospodaření'!G38+'[1]Rozbor hospodaření'!G189+'[1]Rozbor hospodaření'!G195+'[1]Rozbor hospodaření'!G212+'[1]Rozbor hospodaření'!G216+'[1]Rozbor hospodaření'!G218+'[1]Rozbor hospodaření'!G313+'[1]Rozbor hospodaření'!G315+'[1]Rozbor hospodaření'!G399</f>
        <v>94</v>
      </c>
      <c r="H26" s="521"/>
      <c r="I26" s="495"/>
      <c r="J26" s="495"/>
      <c r="L26" s="495"/>
    </row>
    <row r="27" spans="1:12" ht="16.5" thickBot="1" x14ac:dyDescent="0.3">
      <c r="A27" s="530" t="s">
        <v>310</v>
      </c>
      <c r="B27" s="531"/>
      <c r="C27" s="531"/>
      <c r="D27" s="531"/>
      <c r="E27" s="531"/>
      <c r="F27" s="532"/>
      <c r="G27" s="532"/>
      <c r="H27" s="533"/>
      <c r="I27" s="495"/>
      <c r="J27" s="495"/>
      <c r="L27" s="495"/>
    </row>
    <row r="28" spans="1:12" ht="16.5" thickBot="1" x14ac:dyDescent="0.3">
      <c r="A28" s="538" t="s">
        <v>136</v>
      </c>
      <c r="B28" s="539"/>
      <c r="C28" s="539"/>
      <c r="D28" s="539"/>
      <c r="E28" s="539"/>
      <c r="F28" s="524">
        <f>'[1]Rozbor hospodaření'!F224</f>
        <v>48</v>
      </c>
      <c r="G28" s="524">
        <f>'[1]Rozbor hospodaření'!G224</f>
        <v>49</v>
      </c>
      <c r="H28" s="540"/>
      <c r="I28" s="495"/>
      <c r="J28" s="495"/>
      <c r="L28" s="495"/>
    </row>
    <row r="29" spans="1:12" ht="16.5" thickBot="1" x14ac:dyDescent="0.3">
      <c r="A29" s="541" t="s">
        <v>311</v>
      </c>
      <c r="B29" s="542"/>
      <c r="C29" s="542"/>
      <c r="D29" s="542"/>
      <c r="E29" s="542"/>
      <c r="F29" s="543">
        <f>SUM(F8:F28)</f>
        <v>12904</v>
      </c>
      <c r="G29" s="543">
        <f>SUM(G8:G28)</f>
        <v>9070</v>
      </c>
      <c r="H29" s="544">
        <f>IF(F29=0,0,G29/F29)</f>
        <v>0.70288282703037819</v>
      </c>
      <c r="L29" s="495"/>
    </row>
    <row r="30" spans="1:12" s="549" customFormat="1" x14ac:dyDescent="0.25">
      <c r="A30" s="545" t="s">
        <v>312</v>
      </c>
      <c r="B30" s="546"/>
      <c r="C30" s="546"/>
      <c r="D30" s="546"/>
      <c r="E30" s="546"/>
      <c r="F30" s="534">
        <f>'[1]Rozbor hospodaření'!F44</f>
        <v>880</v>
      </c>
      <c r="G30" s="547">
        <f>'[1]Rozbor hospodaření'!G44</f>
        <v>880</v>
      </c>
      <c r="H30" s="548"/>
      <c r="L30" s="550"/>
    </row>
    <row r="31" spans="1:12" x14ac:dyDescent="0.25">
      <c r="A31" s="551" t="s">
        <v>49</v>
      </c>
      <c r="B31" s="552"/>
      <c r="C31" s="552"/>
      <c r="D31" s="552"/>
      <c r="E31" s="552"/>
      <c r="F31" s="524">
        <f>'[1]Rozbor hospodaření'!F45</f>
        <v>0</v>
      </c>
      <c r="G31" s="524">
        <f>'[1]Rozbor hospodaření'!G45</f>
        <v>0</v>
      </c>
      <c r="H31" s="553"/>
      <c r="L31" s="495"/>
    </row>
    <row r="32" spans="1:12" x14ac:dyDescent="0.25">
      <c r="A32" s="554" t="s">
        <v>313</v>
      </c>
      <c r="B32" s="555"/>
      <c r="C32" s="555"/>
      <c r="D32" s="555"/>
      <c r="E32" s="555"/>
      <c r="F32" s="556">
        <f>'[1]Rozbor hospodaření'!F46</f>
        <v>2844</v>
      </c>
      <c r="G32" s="556">
        <f>'[1]Rozbor hospodaření'!G46</f>
        <v>2844</v>
      </c>
      <c r="H32" s="553"/>
      <c r="L32" s="495"/>
    </row>
    <row r="33" spans="1:14" ht="16.5" thickBot="1" x14ac:dyDescent="0.3">
      <c r="A33" s="557" t="s">
        <v>314</v>
      </c>
      <c r="B33" s="558"/>
      <c r="C33" s="558"/>
      <c r="D33" s="558"/>
      <c r="E33" s="558"/>
      <c r="F33" s="529">
        <f>'[1]Rozbor hospodaření'!F47</f>
        <v>0</v>
      </c>
      <c r="G33" s="529">
        <f>'[1]Rozbor hospodaření'!G47</f>
        <v>0</v>
      </c>
      <c r="H33" s="553"/>
      <c r="L33" s="495"/>
    </row>
    <row r="34" spans="1:14" ht="16.5" thickBot="1" x14ac:dyDescent="0.3">
      <c r="A34" s="559" t="s">
        <v>315</v>
      </c>
      <c r="B34" s="560"/>
      <c r="C34" s="560"/>
      <c r="D34" s="560"/>
      <c r="E34" s="560"/>
      <c r="F34" s="561">
        <f>SUM(F29:F33)</f>
        <v>16628</v>
      </c>
      <c r="G34" s="561">
        <f>SUM(G29:G33)</f>
        <v>12794</v>
      </c>
      <c r="H34" s="562">
        <f>IF(F34=0,0,G34/F34)</f>
        <v>0.76942506615347606</v>
      </c>
      <c r="I34" s="563"/>
      <c r="L34" s="563"/>
    </row>
    <row r="35" spans="1:14" x14ac:dyDescent="0.25">
      <c r="A35" s="564" t="s">
        <v>316</v>
      </c>
      <c r="B35" s="565"/>
      <c r="C35" s="565"/>
      <c r="D35" s="565"/>
      <c r="E35" s="565"/>
      <c r="F35" s="566">
        <f>'[1]Rozbor hospodaření'!F15</f>
        <v>-3856</v>
      </c>
      <c r="G35" s="566">
        <f>'[1]Rozbor hospodaření'!G15</f>
        <v>-2816</v>
      </c>
      <c r="H35" s="567"/>
      <c r="I35" s="563"/>
      <c r="L35" s="563"/>
    </row>
    <row r="36" spans="1:14" ht="16.5" thickBot="1" x14ac:dyDescent="0.3">
      <c r="A36" s="568" t="s">
        <v>317</v>
      </c>
      <c r="B36" s="569"/>
      <c r="C36" s="569"/>
      <c r="D36" s="569"/>
      <c r="E36" s="569"/>
      <c r="F36" s="528">
        <f>'[1]Rozbor hospodaření'!F16</f>
        <v>150637</v>
      </c>
      <c r="G36" s="528">
        <f>'[1]Rozbor hospodaření'!G16</f>
        <v>69701</v>
      </c>
      <c r="H36" s="570"/>
      <c r="I36" s="563"/>
      <c r="J36" s="495"/>
      <c r="L36" s="571"/>
      <c r="M36" s="563"/>
      <c r="N36" s="563"/>
    </row>
    <row r="37" spans="1:14" ht="16.5" thickBot="1" x14ac:dyDescent="0.3">
      <c r="A37" s="572" t="s">
        <v>318</v>
      </c>
      <c r="B37" s="573"/>
      <c r="C37" s="573"/>
      <c r="D37" s="573"/>
      <c r="E37" s="573"/>
      <c r="F37" s="561">
        <f>SUM(F34:F36)</f>
        <v>163409</v>
      </c>
      <c r="G37" s="574">
        <f>SUM(G34:G36)</f>
        <v>79679</v>
      </c>
      <c r="H37" s="533"/>
      <c r="J37" s="495"/>
    </row>
    <row r="38" spans="1:14" x14ac:dyDescent="0.25">
      <c r="A38" s="575"/>
      <c r="B38" s="576"/>
      <c r="C38" s="576"/>
      <c r="D38" s="576"/>
      <c r="E38" s="576"/>
      <c r="F38" s="577"/>
      <c r="G38" s="577"/>
    </row>
    <row r="39" spans="1:14" x14ac:dyDescent="0.25">
      <c r="A39" s="575"/>
      <c r="B39" s="576"/>
      <c r="C39" s="576"/>
      <c r="D39" s="576"/>
      <c r="E39" s="576"/>
      <c r="F39" s="577"/>
      <c r="G39" s="577"/>
    </row>
    <row r="42" spans="1:14" x14ac:dyDescent="0.25">
      <c r="A42" s="578"/>
    </row>
  </sheetData>
  <pageMargins left="0.70866141732283472" right="0.70866141732283472" top="0.78740157480314965" bottom="0.78740157480314965" header="0.31496062992125984" footer="0.31496062992125984"/>
  <pageSetup paperSize="9" firstPageNumber="7" orientation="portrait" useFirstPageNumber="1" horizontalDpi="1200" verticalDpi="1200" r:id="rId1"/>
  <headerFooter>
    <oddFooter>&amp;C6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view="pageLayout" topLeftCell="A19" zoomScaleNormal="100" workbookViewId="0">
      <selection activeCell="E12" sqref="E12"/>
    </sheetView>
  </sheetViews>
  <sheetFormatPr defaultRowHeight="12.75" x14ac:dyDescent="0.2"/>
  <cols>
    <col min="1" max="3" width="9.140625" style="579"/>
    <col min="4" max="4" width="14.42578125" style="579" customWidth="1"/>
    <col min="5" max="5" width="16.5703125" style="579" customWidth="1"/>
    <col min="6" max="6" width="11.7109375" style="579" customWidth="1"/>
    <col min="7" max="7" width="11.5703125" style="579" customWidth="1"/>
    <col min="8" max="8" width="14.140625" style="579" customWidth="1"/>
    <col min="9" max="16384" width="9.140625" style="579"/>
  </cols>
  <sheetData>
    <row r="2" spans="1:7" ht="54" customHeight="1" x14ac:dyDescent="0.2"/>
    <row r="3" spans="1:7" ht="18.75" x14ac:dyDescent="0.3">
      <c r="A3" s="580" t="s">
        <v>319</v>
      </c>
      <c r="B3" s="580"/>
      <c r="C3" s="580"/>
      <c r="D3" s="580"/>
      <c r="E3" s="580"/>
      <c r="F3" s="580"/>
      <c r="G3" s="581"/>
    </row>
    <row r="4" spans="1:7" ht="19.5" customHeight="1" thickBot="1" x14ac:dyDescent="0.3">
      <c r="A4" s="582"/>
      <c r="B4" s="582"/>
      <c r="C4" s="582"/>
      <c r="D4" s="582"/>
      <c r="E4" s="582"/>
      <c r="F4" s="582"/>
      <c r="G4" s="581"/>
    </row>
    <row r="5" spans="1:7" ht="15.75" x14ac:dyDescent="0.25">
      <c r="A5" s="583"/>
      <c r="B5" s="584"/>
      <c r="C5" s="584"/>
      <c r="D5" s="585"/>
      <c r="E5" s="586" t="s">
        <v>287</v>
      </c>
      <c r="F5" s="587" t="s">
        <v>288</v>
      </c>
      <c r="G5" s="588" t="s">
        <v>320</v>
      </c>
    </row>
    <row r="6" spans="1:7" ht="15.75" x14ac:dyDescent="0.25">
      <c r="A6" s="589" t="s">
        <v>321</v>
      </c>
      <c r="B6" s="590"/>
      <c r="C6" s="590"/>
      <c r="D6" s="591"/>
      <c r="E6" s="592" t="s">
        <v>291</v>
      </c>
      <c r="F6" s="590" t="s">
        <v>292</v>
      </c>
      <c r="G6" s="593" t="s">
        <v>322</v>
      </c>
    </row>
    <row r="7" spans="1:7" ht="15.75" x14ac:dyDescent="0.25">
      <c r="A7" s="594" t="s">
        <v>323</v>
      </c>
      <c r="B7" s="595"/>
      <c r="C7" s="595"/>
      <c r="D7" s="596"/>
      <c r="E7" s="597"/>
      <c r="F7" s="598"/>
      <c r="G7" s="599"/>
    </row>
    <row r="8" spans="1:7" ht="15.75" x14ac:dyDescent="0.25">
      <c r="A8" s="600" t="s">
        <v>324</v>
      </c>
      <c r="B8" s="601"/>
      <c r="C8" s="601"/>
      <c r="D8" s="602"/>
      <c r="E8" s="603">
        <f>'[1]Rozbor hospodaření'!F322</f>
        <v>250</v>
      </c>
      <c r="F8" s="604">
        <f>'[1]Rozbor hospodaření'!G322</f>
        <v>49</v>
      </c>
      <c r="G8" s="605"/>
    </row>
    <row r="9" spans="1:7" ht="15.75" x14ac:dyDescent="0.25">
      <c r="A9" s="594" t="s">
        <v>325</v>
      </c>
      <c r="B9" s="595"/>
      <c r="C9" s="595"/>
      <c r="D9" s="596"/>
      <c r="E9" s="597"/>
      <c r="F9" s="598"/>
      <c r="G9" s="599"/>
    </row>
    <row r="10" spans="1:7" ht="15.75" x14ac:dyDescent="0.25">
      <c r="A10" s="606" t="s">
        <v>138</v>
      </c>
      <c r="B10" s="607"/>
      <c r="C10" s="607"/>
      <c r="D10" s="608"/>
      <c r="E10" s="609">
        <f>'[1]Rozbor hospodaření'!F239+'[1]Rozbor hospodaření'!F328</f>
        <v>15920</v>
      </c>
      <c r="F10" s="610">
        <f>'[1]Rozbor hospodaření'!G239+'[1]Rozbor hospodaření'!G328</f>
        <v>7412</v>
      </c>
      <c r="G10" s="611"/>
    </row>
    <row r="11" spans="1:7" ht="15.75" x14ac:dyDescent="0.25">
      <c r="A11" s="612" t="s">
        <v>326</v>
      </c>
      <c r="B11" s="613"/>
      <c r="C11" s="613"/>
      <c r="D11" s="614"/>
      <c r="E11" s="609">
        <f>'[1]Rozbor hospodaření'!F410</f>
        <v>300</v>
      </c>
      <c r="F11" s="610">
        <f>'[1]Rozbor hospodaření'!G410</f>
        <v>28</v>
      </c>
      <c r="G11" s="611"/>
    </row>
    <row r="12" spans="1:7" ht="15.75" x14ac:dyDescent="0.25">
      <c r="A12" s="612" t="s">
        <v>327</v>
      </c>
      <c r="B12" s="613"/>
      <c r="C12" s="613"/>
      <c r="D12" s="614"/>
      <c r="E12" s="609">
        <f>'[1]Rozbor hospodaření'!F411</f>
        <v>10</v>
      </c>
      <c r="F12" s="609">
        <f>'[1]Rozbor hospodaření'!G411</f>
        <v>3</v>
      </c>
      <c r="G12" s="611"/>
    </row>
    <row r="13" spans="1:7" ht="15.75" x14ac:dyDescent="0.25">
      <c r="A13" s="615" t="s">
        <v>328</v>
      </c>
      <c r="B13" s="616"/>
      <c r="C13" s="616"/>
      <c r="D13" s="617"/>
      <c r="E13" s="603">
        <f>'[1]Rozbor hospodaření'!F242+'[1]Rozbor hospodaření'!F240+'[1]Rozbor hospodaření'!F241</f>
        <v>1013</v>
      </c>
      <c r="F13" s="603">
        <f>'[1]Rozbor hospodaření'!G242+'[1]Rozbor hospodaření'!G240+'[1]Rozbor hospodaření'!G241</f>
        <v>6</v>
      </c>
      <c r="G13" s="605"/>
    </row>
    <row r="14" spans="1:7" ht="15.75" x14ac:dyDescent="0.25">
      <c r="A14" s="594" t="s">
        <v>329</v>
      </c>
      <c r="B14" s="595"/>
      <c r="C14" s="595"/>
      <c r="D14" s="596"/>
      <c r="E14" s="597"/>
      <c r="F14" s="598"/>
      <c r="G14" s="599"/>
    </row>
    <row r="15" spans="1:7" ht="15.75" x14ac:dyDescent="0.25">
      <c r="A15" s="600" t="s">
        <v>330</v>
      </c>
      <c r="B15" s="601"/>
      <c r="C15" s="601"/>
      <c r="D15" s="602"/>
      <c r="E15" s="618">
        <f>'[1]Rozbor hospodaření'!F552+'[1]Rozbor hospodaření'!F570</f>
        <v>13268</v>
      </c>
      <c r="F15" s="619">
        <f>'[1]Rozbor hospodaření'!G552+'[1]Rozbor hospodaření'!G570</f>
        <v>8065</v>
      </c>
      <c r="G15" s="605"/>
    </row>
    <row r="16" spans="1:7" ht="15.75" x14ac:dyDescent="0.25">
      <c r="A16" s="600" t="s">
        <v>331</v>
      </c>
      <c r="B16" s="601"/>
      <c r="C16" s="601"/>
      <c r="D16" s="602"/>
      <c r="E16" s="620">
        <f>'[1]Rozbor hospodaření'!F248+'[1]Rozbor hospodaření'!F334</f>
        <v>4603</v>
      </c>
      <c r="F16" s="621">
        <f>'[1]Rozbor hospodaření'!G248+'[1]Rozbor hospodaření'!G334</f>
        <v>1712</v>
      </c>
      <c r="G16" s="605"/>
    </row>
    <row r="17" spans="1:7" ht="15.75" x14ac:dyDescent="0.25">
      <c r="A17" s="600" t="s">
        <v>332</v>
      </c>
      <c r="B17" s="601"/>
      <c r="C17" s="601"/>
      <c r="D17" s="602"/>
      <c r="E17" s="620">
        <f>'[1]Rozbor hospodaření'!F83+'[1]Rozbor hospodaření'!F90</f>
        <v>1000</v>
      </c>
      <c r="F17" s="620">
        <f>'[1]Rozbor hospodaření'!G83+'[1]Rozbor hospodaření'!G90</f>
        <v>10</v>
      </c>
      <c r="G17" s="605"/>
    </row>
    <row r="18" spans="1:7" ht="15.75" x14ac:dyDescent="0.25">
      <c r="A18" s="600" t="s">
        <v>333</v>
      </c>
      <c r="B18" s="601"/>
      <c r="C18" s="601"/>
      <c r="D18" s="602"/>
      <c r="E18" s="622">
        <f>'[1]Rozbor hospodaření'!F251+'[1]Rozbor hospodaření'!F261</f>
        <v>5736</v>
      </c>
      <c r="F18" s="623">
        <f>'[1]Rozbor hospodaření'!G251+'[1]Rozbor hospodaření'!G261</f>
        <v>2007</v>
      </c>
      <c r="G18" s="605"/>
    </row>
    <row r="19" spans="1:7" ht="15.75" x14ac:dyDescent="0.25">
      <c r="A19" s="600" t="s">
        <v>334</v>
      </c>
      <c r="B19" s="601"/>
      <c r="C19" s="601"/>
      <c r="D19" s="602"/>
      <c r="E19" s="620">
        <f>'[1]Rozbor hospodaření'!F250+'[1]Rozbor hospodaření'!F252+'[1]Rozbor hospodaření'!F253+'[1]Rozbor hospodaření'!F254+'[1]Rozbor hospodaření'!F335</f>
        <v>2198</v>
      </c>
      <c r="F19" s="621">
        <f>'[1]Rozbor hospodaření'!G250+'[1]Rozbor hospodaření'!G252+'[1]Rozbor hospodaření'!G253+'[1]Rozbor hospodaření'!G254+'[1]Rozbor hospodaření'!G335</f>
        <v>963</v>
      </c>
      <c r="G19" s="605"/>
    </row>
    <row r="20" spans="1:7" ht="15.75" x14ac:dyDescent="0.25">
      <c r="A20" s="600" t="s">
        <v>193</v>
      </c>
      <c r="B20" s="601"/>
      <c r="C20" s="601"/>
      <c r="D20" s="602"/>
      <c r="E20" s="620">
        <f>'[1]Rozbor hospodaření'!F337</f>
        <v>0</v>
      </c>
      <c r="F20" s="621">
        <f>'[1]Rozbor hospodaření'!G337</f>
        <v>0</v>
      </c>
      <c r="G20" s="605"/>
    </row>
    <row r="21" spans="1:7" ht="15.75" x14ac:dyDescent="0.25">
      <c r="A21" s="600" t="s">
        <v>194</v>
      </c>
      <c r="B21" s="601"/>
      <c r="C21" s="601"/>
      <c r="D21" s="602"/>
      <c r="E21" s="620">
        <f>'[1]Rozbor hospodaření'!F338</f>
        <v>2440</v>
      </c>
      <c r="F21" s="621">
        <f>'[1]Rozbor hospodaření'!G338</f>
        <v>939</v>
      </c>
      <c r="G21" s="605"/>
    </row>
    <row r="22" spans="1:7" ht="15.75" x14ac:dyDescent="0.25">
      <c r="A22" s="600" t="s">
        <v>335</v>
      </c>
      <c r="B22" s="601"/>
      <c r="C22" s="601"/>
      <c r="D22" s="602"/>
      <c r="E22" s="620">
        <f>'[1]Rozbor hospodaření'!F339+'[1]Rozbor hospodaření'!F340</f>
        <v>100</v>
      </c>
      <c r="F22" s="621">
        <f>'[1]Rozbor hospodaření'!G339+'[1]Rozbor hospodaření'!G340</f>
        <v>1</v>
      </c>
      <c r="G22" s="605"/>
    </row>
    <row r="23" spans="1:7" ht="15.75" x14ac:dyDescent="0.25">
      <c r="A23" s="600" t="s">
        <v>336</v>
      </c>
      <c r="B23" s="601"/>
      <c r="C23" s="601"/>
      <c r="D23" s="602"/>
      <c r="E23" s="620">
        <f>'[1]Rozbor hospodaření'!F341</f>
        <v>15360</v>
      </c>
      <c r="F23" s="621">
        <f>'[1]Rozbor hospodaření'!G341</f>
        <v>4446</v>
      </c>
      <c r="G23" s="605"/>
    </row>
    <row r="24" spans="1:7" ht="15.75" x14ac:dyDescent="0.25">
      <c r="A24" s="600" t="s">
        <v>337</v>
      </c>
      <c r="B24" s="601"/>
      <c r="C24" s="601"/>
      <c r="D24" s="602"/>
      <c r="E24" s="620">
        <f>'[1]Rozbor hospodaření'!F255+'[1]Rozbor hospodaření'!F336</f>
        <v>613</v>
      </c>
      <c r="F24" s="620">
        <f>'[1]Rozbor hospodaření'!G255+'[1]Rozbor hospodaření'!G336</f>
        <v>168</v>
      </c>
      <c r="G24" s="605"/>
    </row>
    <row r="25" spans="1:7" ht="15.75" x14ac:dyDescent="0.25">
      <c r="A25" s="600" t="s">
        <v>338</v>
      </c>
      <c r="B25" s="601"/>
      <c r="C25" s="601"/>
      <c r="D25" s="602"/>
      <c r="E25" s="620">
        <f>'[1]Rozbor hospodaření'!F432</f>
        <v>105</v>
      </c>
      <c r="F25" s="621">
        <f>'[1]Rozbor hospodaření'!G432</f>
        <v>47</v>
      </c>
      <c r="G25" s="605"/>
    </row>
    <row r="26" spans="1:7" ht="15.75" x14ac:dyDescent="0.25">
      <c r="A26" s="624" t="s">
        <v>339</v>
      </c>
      <c r="B26" s="625"/>
      <c r="C26" s="625"/>
      <c r="D26" s="626"/>
      <c r="E26" s="627">
        <f>'[1]Rozbor hospodaření'!F472+'[1]Rozbor hospodaření'!F473</f>
        <v>152</v>
      </c>
      <c r="F26" s="628">
        <f>'[1]Rozbor hospodaření'!G472+'[1]Rozbor hospodaření'!G473</f>
        <v>66</v>
      </c>
      <c r="G26" s="605"/>
    </row>
    <row r="27" spans="1:7" ht="15.75" x14ac:dyDescent="0.25">
      <c r="A27" s="624" t="s">
        <v>206</v>
      </c>
      <c r="B27" s="625"/>
      <c r="C27" s="625"/>
      <c r="D27" s="626"/>
      <c r="E27" s="627">
        <f>'[1]Rozbor hospodaření'!F375</f>
        <v>130</v>
      </c>
      <c r="F27" s="628">
        <f>'[1]Rozbor hospodaření'!G375</f>
        <v>10</v>
      </c>
      <c r="G27" s="605"/>
    </row>
    <row r="28" spans="1:7" ht="15.75" x14ac:dyDescent="0.25">
      <c r="A28" s="600" t="s">
        <v>340</v>
      </c>
      <c r="B28" s="601"/>
      <c r="C28" s="601"/>
      <c r="D28" s="602"/>
      <c r="E28" s="629">
        <f>'[1]Rozbor hospodaření'!F249+'[1]Rozbor hospodaření'!F354+'[1]Rozbor hospodaření'!F424</f>
        <v>2383</v>
      </c>
      <c r="F28" s="629">
        <f>'[1]Rozbor hospodaření'!G249+'[1]Rozbor hospodaření'!G354+'[1]Rozbor hospodaření'!G424</f>
        <v>868</v>
      </c>
      <c r="G28" s="605"/>
    </row>
    <row r="29" spans="1:7" ht="15.75" x14ac:dyDescent="0.25">
      <c r="A29" s="594" t="s">
        <v>341</v>
      </c>
      <c r="B29" s="595"/>
      <c r="C29" s="595"/>
      <c r="D29" s="596"/>
      <c r="E29" s="630"/>
      <c r="F29" s="598"/>
      <c r="G29" s="599"/>
    </row>
    <row r="30" spans="1:7" ht="15.75" x14ac:dyDescent="0.25">
      <c r="A30" s="600" t="s">
        <v>342</v>
      </c>
      <c r="B30" s="601"/>
      <c r="C30" s="601"/>
      <c r="D30" s="602"/>
      <c r="E30" s="603">
        <f>'[1]Rozbor hospodaření'!F478+'[1]Rozbor hospodaření'!F479+'[1]Rozbor hospodaření'!F514</f>
        <v>1946</v>
      </c>
      <c r="F30" s="604">
        <f>'[1]Rozbor hospodaření'!G478+'[1]Rozbor hospodaření'!G479+'[1]Rozbor hospodaření'!G514</f>
        <v>728</v>
      </c>
      <c r="G30" s="605"/>
    </row>
    <row r="31" spans="1:7" ht="15.75" x14ac:dyDescent="0.25">
      <c r="A31" s="594" t="s">
        <v>343</v>
      </c>
      <c r="B31" s="595"/>
      <c r="C31" s="595"/>
      <c r="D31" s="596"/>
      <c r="E31" s="630"/>
      <c r="F31" s="598"/>
      <c r="G31" s="599"/>
    </row>
    <row r="32" spans="1:7" ht="15.75" x14ac:dyDescent="0.25">
      <c r="A32" s="600" t="s">
        <v>344</v>
      </c>
      <c r="B32" s="601"/>
      <c r="C32" s="601"/>
      <c r="D32" s="602"/>
      <c r="E32" s="618">
        <f>'[1]Rozbor hospodaření'!F437+'[1]Rozbor hospodaření'!F485</f>
        <v>9560</v>
      </c>
      <c r="F32" s="619">
        <f>'[1]Rozbor hospodaření'!G437+'[1]Rozbor hospodaření'!G485</f>
        <v>4347</v>
      </c>
      <c r="G32" s="605"/>
    </row>
    <row r="33" spans="1:7" ht="15.75" x14ac:dyDescent="0.25">
      <c r="A33" s="600" t="s">
        <v>345</v>
      </c>
      <c r="B33" s="601"/>
      <c r="C33" s="601"/>
      <c r="D33" s="602"/>
      <c r="E33" s="620">
        <f>'[1]Rozbor hospodaření'!F439+'[1]Rozbor hospodaření'!F488</f>
        <v>50554</v>
      </c>
      <c r="F33" s="620">
        <f>'[1]Rozbor hospodaření'!G439+'[1]Rozbor hospodaření'!G488</f>
        <v>22194</v>
      </c>
      <c r="G33" s="605"/>
    </row>
    <row r="34" spans="1:7" ht="15.75" x14ac:dyDescent="0.25">
      <c r="A34" s="600" t="s">
        <v>346</v>
      </c>
      <c r="B34" s="601"/>
      <c r="C34" s="601"/>
      <c r="D34" s="602"/>
      <c r="E34" s="618">
        <f>'[1]Rozbor hospodaření'!F438+'[1]Rozbor hospodaření'!F486+'[1]Rozbor hospodaření'!F487</f>
        <v>880</v>
      </c>
      <c r="F34" s="619">
        <f>'[1]Rozbor hospodaření'!G438+'[1]Rozbor hospodaření'!G486+'[1]Rozbor hospodaření'!G487</f>
        <v>505</v>
      </c>
      <c r="G34" s="605"/>
    </row>
    <row r="35" spans="1:7" ht="15.75" x14ac:dyDescent="0.25">
      <c r="A35" s="631" t="s">
        <v>347</v>
      </c>
      <c r="B35" s="601"/>
      <c r="C35" s="601"/>
      <c r="D35" s="602"/>
      <c r="E35" s="620">
        <f>'[1]Rozbor hospodaření'!F103+'[1]Rozbor hospodaření'!F104+'[1]Rozbor hospodaření'!F105</f>
        <v>573</v>
      </c>
      <c r="F35" s="620">
        <f>'[1]Rozbor hospodaření'!G103+'[1]Rozbor hospodaření'!G104+'[1]Rozbor hospodaření'!G105</f>
        <v>27</v>
      </c>
      <c r="G35" s="605"/>
    </row>
    <row r="36" spans="1:7" ht="16.5" thickBot="1" x14ac:dyDescent="0.3">
      <c r="A36" s="632" t="s">
        <v>348</v>
      </c>
      <c r="B36" s="633"/>
      <c r="C36" s="633"/>
      <c r="D36" s="634"/>
      <c r="E36" s="635">
        <f>'[1]Rozbor hospodaření'!F127+'[1]Rozbor hospodaření'!F135</f>
        <v>3764</v>
      </c>
      <c r="F36" s="635">
        <f>'[1]Rozbor hospodaření'!G127+'[1]Rozbor hospodaření'!G135</f>
        <v>1497</v>
      </c>
      <c r="G36" s="636"/>
    </row>
    <row r="37" spans="1:7" ht="16.5" thickBot="1" x14ac:dyDescent="0.3">
      <c r="A37" s="637" t="s">
        <v>349</v>
      </c>
      <c r="B37" s="637"/>
      <c r="C37" s="638"/>
      <c r="D37" s="639"/>
      <c r="E37" s="640">
        <f>SUM(E8:E36)</f>
        <v>132858</v>
      </c>
      <c r="F37" s="641">
        <f>SUM(F8:F36)</f>
        <v>56098</v>
      </c>
      <c r="G37" s="562">
        <f>IF(E37=0,0,F37/E37)</f>
        <v>0.42224028662180674</v>
      </c>
    </row>
    <row r="38" spans="1:7" ht="16.5" thickBot="1" x14ac:dyDescent="0.3">
      <c r="A38" s="642" t="s">
        <v>350</v>
      </c>
      <c r="B38" s="643"/>
      <c r="C38" s="643"/>
      <c r="D38" s="644"/>
      <c r="E38" s="645">
        <f>'[1]Rozbor hospodaření'!F279+'[1]Rozbor hospodaření'!F447+'[1]Rozbor hospodaření'!F530+'[1]Rozbor hospodaření'!F560</f>
        <v>30551</v>
      </c>
      <c r="F38" s="645">
        <f>'[1]Rozbor hospodaření'!G279+'[1]Rozbor hospodaření'!G447+'[1]Rozbor hospodaření'!G530+'[1]Rozbor hospodaření'!G560</f>
        <v>6837</v>
      </c>
      <c r="G38" s="605"/>
    </row>
    <row r="39" spans="1:7" ht="16.5" thickBot="1" x14ac:dyDescent="0.3">
      <c r="A39" s="646" t="s">
        <v>351</v>
      </c>
      <c r="B39" s="647"/>
      <c r="C39" s="647"/>
      <c r="D39" s="648"/>
      <c r="E39" s="649">
        <f>SUM(E37:E38)</f>
        <v>163409</v>
      </c>
      <c r="F39" s="650">
        <f>SUM(F37:F38)</f>
        <v>62935</v>
      </c>
      <c r="G39" s="562">
        <f>IF(E39=0,0,F39/E39)</f>
        <v>0.38513790550092103</v>
      </c>
    </row>
    <row r="40" spans="1:7" x14ac:dyDescent="0.2">
      <c r="A40" s="581"/>
      <c r="B40" s="581"/>
      <c r="C40" s="581"/>
      <c r="D40" s="581"/>
      <c r="E40" s="581"/>
      <c r="F40" s="581"/>
      <c r="G40" s="581"/>
    </row>
    <row r="41" spans="1:7" x14ac:dyDescent="0.2">
      <c r="A41" s="581"/>
      <c r="B41" s="581"/>
      <c r="C41" s="581"/>
      <c r="D41" s="581"/>
      <c r="E41" s="581"/>
      <c r="F41" s="581"/>
      <c r="G41" s="581"/>
    </row>
    <row r="42" spans="1:7" x14ac:dyDescent="0.2">
      <c r="A42" s="581"/>
      <c r="B42" s="581"/>
      <c r="C42" s="581"/>
      <c r="D42" s="581"/>
      <c r="E42" s="581"/>
      <c r="F42" s="581"/>
      <c r="G42" s="581"/>
    </row>
    <row r="43" spans="1:7" x14ac:dyDescent="0.2">
      <c r="A43" s="651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8"/>
  <sheetViews>
    <sheetView view="pageLayout" topLeftCell="A34" zoomScaleNormal="100" workbookViewId="0">
      <selection activeCell="C29" sqref="C29"/>
    </sheetView>
  </sheetViews>
  <sheetFormatPr defaultRowHeight="12.75" outlineLevelRow="1" x14ac:dyDescent="0.25"/>
  <cols>
    <col min="1" max="1" width="4.7109375" style="667" customWidth="1"/>
    <col min="2" max="2" width="11.85546875" style="667" customWidth="1"/>
    <col min="3" max="3" width="43.5703125" style="727" customWidth="1"/>
    <col min="4" max="4" width="10.7109375" style="667" customWidth="1"/>
    <col min="5" max="5" width="10.7109375" style="728" customWidth="1"/>
    <col min="6" max="6" width="13.7109375" style="726" customWidth="1"/>
    <col min="7" max="172" width="9.140625" style="667"/>
    <col min="173" max="173" width="2.28515625" style="667" customWidth="1"/>
    <col min="174" max="174" width="10.5703125" style="667" customWidth="1"/>
    <col min="175" max="175" width="53.5703125" style="667" customWidth="1"/>
    <col min="176" max="176" width="10.42578125" style="667" customWidth="1"/>
    <col min="177" max="177" width="10.7109375" style="667" customWidth="1"/>
    <col min="178" max="179" width="10.140625" style="667" customWidth="1"/>
    <col min="180" max="180" width="10.7109375" style="667" customWidth="1"/>
    <col min="181" max="181" width="0.7109375" style="667" customWidth="1"/>
    <col min="182" max="183" width="10" style="667" customWidth="1"/>
    <col min="184" max="184" width="10.7109375" style="667" customWidth="1"/>
    <col min="185" max="185" width="10.42578125" style="667" customWidth="1"/>
    <col min="186" max="186" width="10.28515625" style="667" customWidth="1"/>
    <col min="187" max="187" width="10.42578125" style="667" customWidth="1"/>
    <col min="188" max="188" width="9.7109375" style="667" customWidth="1"/>
    <col min="189" max="256" width="9.140625" style="667"/>
    <col min="257" max="257" width="4.7109375" style="667" customWidth="1"/>
    <col min="258" max="258" width="11.85546875" style="667" customWidth="1"/>
    <col min="259" max="259" width="43.5703125" style="667" customWidth="1"/>
    <col min="260" max="261" width="10.7109375" style="667" customWidth="1"/>
    <col min="262" max="262" width="13.7109375" style="667" customWidth="1"/>
    <col min="263" max="428" width="9.140625" style="667"/>
    <col min="429" max="429" width="2.28515625" style="667" customWidth="1"/>
    <col min="430" max="430" width="10.5703125" style="667" customWidth="1"/>
    <col min="431" max="431" width="53.5703125" style="667" customWidth="1"/>
    <col min="432" max="432" width="10.42578125" style="667" customWidth="1"/>
    <col min="433" max="433" width="10.7109375" style="667" customWidth="1"/>
    <col min="434" max="435" width="10.140625" style="667" customWidth="1"/>
    <col min="436" max="436" width="10.7109375" style="667" customWidth="1"/>
    <col min="437" max="437" width="0.7109375" style="667" customWidth="1"/>
    <col min="438" max="439" width="10" style="667" customWidth="1"/>
    <col min="440" max="440" width="10.7109375" style="667" customWidth="1"/>
    <col min="441" max="441" width="10.42578125" style="667" customWidth="1"/>
    <col min="442" max="442" width="10.28515625" style="667" customWidth="1"/>
    <col min="443" max="443" width="10.42578125" style="667" customWidth="1"/>
    <col min="444" max="444" width="9.7109375" style="667" customWidth="1"/>
    <col min="445" max="512" width="9.140625" style="667"/>
    <col min="513" max="513" width="4.7109375" style="667" customWidth="1"/>
    <col min="514" max="514" width="11.85546875" style="667" customWidth="1"/>
    <col min="515" max="515" width="43.5703125" style="667" customWidth="1"/>
    <col min="516" max="517" width="10.7109375" style="667" customWidth="1"/>
    <col min="518" max="518" width="13.7109375" style="667" customWidth="1"/>
    <col min="519" max="684" width="9.140625" style="667"/>
    <col min="685" max="685" width="2.28515625" style="667" customWidth="1"/>
    <col min="686" max="686" width="10.5703125" style="667" customWidth="1"/>
    <col min="687" max="687" width="53.5703125" style="667" customWidth="1"/>
    <col min="688" max="688" width="10.42578125" style="667" customWidth="1"/>
    <col min="689" max="689" width="10.7109375" style="667" customWidth="1"/>
    <col min="690" max="691" width="10.140625" style="667" customWidth="1"/>
    <col min="692" max="692" width="10.7109375" style="667" customWidth="1"/>
    <col min="693" max="693" width="0.7109375" style="667" customWidth="1"/>
    <col min="694" max="695" width="10" style="667" customWidth="1"/>
    <col min="696" max="696" width="10.7109375" style="667" customWidth="1"/>
    <col min="697" max="697" width="10.42578125" style="667" customWidth="1"/>
    <col min="698" max="698" width="10.28515625" style="667" customWidth="1"/>
    <col min="699" max="699" width="10.42578125" style="667" customWidth="1"/>
    <col min="700" max="700" width="9.7109375" style="667" customWidth="1"/>
    <col min="701" max="768" width="9.140625" style="667"/>
    <col min="769" max="769" width="4.7109375" style="667" customWidth="1"/>
    <col min="770" max="770" width="11.85546875" style="667" customWidth="1"/>
    <col min="771" max="771" width="43.5703125" style="667" customWidth="1"/>
    <col min="772" max="773" width="10.7109375" style="667" customWidth="1"/>
    <col min="774" max="774" width="13.7109375" style="667" customWidth="1"/>
    <col min="775" max="940" width="9.140625" style="667"/>
    <col min="941" max="941" width="2.28515625" style="667" customWidth="1"/>
    <col min="942" max="942" width="10.5703125" style="667" customWidth="1"/>
    <col min="943" max="943" width="53.5703125" style="667" customWidth="1"/>
    <col min="944" max="944" width="10.42578125" style="667" customWidth="1"/>
    <col min="945" max="945" width="10.7109375" style="667" customWidth="1"/>
    <col min="946" max="947" width="10.140625" style="667" customWidth="1"/>
    <col min="948" max="948" width="10.7109375" style="667" customWidth="1"/>
    <col min="949" max="949" width="0.7109375" style="667" customWidth="1"/>
    <col min="950" max="951" width="10" style="667" customWidth="1"/>
    <col min="952" max="952" width="10.7109375" style="667" customWidth="1"/>
    <col min="953" max="953" width="10.42578125" style="667" customWidth="1"/>
    <col min="954" max="954" width="10.28515625" style="667" customWidth="1"/>
    <col min="955" max="955" width="10.42578125" style="667" customWidth="1"/>
    <col min="956" max="956" width="9.7109375" style="667" customWidth="1"/>
    <col min="957" max="1024" width="9.140625" style="667"/>
    <col min="1025" max="1025" width="4.7109375" style="667" customWidth="1"/>
    <col min="1026" max="1026" width="11.85546875" style="667" customWidth="1"/>
    <col min="1027" max="1027" width="43.5703125" style="667" customWidth="1"/>
    <col min="1028" max="1029" width="10.7109375" style="667" customWidth="1"/>
    <col min="1030" max="1030" width="13.7109375" style="667" customWidth="1"/>
    <col min="1031" max="1196" width="9.140625" style="667"/>
    <col min="1197" max="1197" width="2.28515625" style="667" customWidth="1"/>
    <col min="1198" max="1198" width="10.5703125" style="667" customWidth="1"/>
    <col min="1199" max="1199" width="53.5703125" style="667" customWidth="1"/>
    <col min="1200" max="1200" width="10.42578125" style="667" customWidth="1"/>
    <col min="1201" max="1201" width="10.7109375" style="667" customWidth="1"/>
    <col min="1202" max="1203" width="10.140625" style="667" customWidth="1"/>
    <col min="1204" max="1204" width="10.7109375" style="667" customWidth="1"/>
    <col min="1205" max="1205" width="0.7109375" style="667" customWidth="1"/>
    <col min="1206" max="1207" width="10" style="667" customWidth="1"/>
    <col min="1208" max="1208" width="10.7109375" style="667" customWidth="1"/>
    <col min="1209" max="1209" width="10.42578125" style="667" customWidth="1"/>
    <col min="1210" max="1210" width="10.28515625" style="667" customWidth="1"/>
    <col min="1211" max="1211" width="10.42578125" style="667" customWidth="1"/>
    <col min="1212" max="1212" width="9.7109375" style="667" customWidth="1"/>
    <col min="1213" max="1280" width="9.140625" style="667"/>
    <col min="1281" max="1281" width="4.7109375" style="667" customWidth="1"/>
    <col min="1282" max="1282" width="11.85546875" style="667" customWidth="1"/>
    <col min="1283" max="1283" width="43.5703125" style="667" customWidth="1"/>
    <col min="1284" max="1285" width="10.7109375" style="667" customWidth="1"/>
    <col min="1286" max="1286" width="13.7109375" style="667" customWidth="1"/>
    <col min="1287" max="1452" width="9.140625" style="667"/>
    <col min="1453" max="1453" width="2.28515625" style="667" customWidth="1"/>
    <col min="1454" max="1454" width="10.5703125" style="667" customWidth="1"/>
    <col min="1455" max="1455" width="53.5703125" style="667" customWidth="1"/>
    <col min="1456" max="1456" width="10.42578125" style="667" customWidth="1"/>
    <col min="1457" max="1457" width="10.7109375" style="667" customWidth="1"/>
    <col min="1458" max="1459" width="10.140625" style="667" customWidth="1"/>
    <col min="1460" max="1460" width="10.7109375" style="667" customWidth="1"/>
    <col min="1461" max="1461" width="0.7109375" style="667" customWidth="1"/>
    <col min="1462" max="1463" width="10" style="667" customWidth="1"/>
    <col min="1464" max="1464" width="10.7109375" style="667" customWidth="1"/>
    <col min="1465" max="1465" width="10.42578125" style="667" customWidth="1"/>
    <col min="1466" max="1466" width="10.28515625" style="667" customWidth="1"/>
    <col min="1467" max="1467" width="10.42578125" style="667" customWidth="1"/>
    <col min="1468" max="1468" width="9.7109375" style="667" customWidth="1"/>
    <col min="1469" max="1536" width="9.140625" style="667"/>
    <col min="1537" max="1537" width="4.7109375" style="667" customWidth="1"/>
    <col min="1538" max="1538" width="11.85546875" style="667" customWidth="1"/>
    <col min="1539" max="1539" width="43.5703125" style="667" customWidth="1"/>
    <col min="1540" max="1541" width="10.7109375" style="667" customWidth="1"/>
    <col min="1542" max="1542" width="13.7109375" style="667" customWidth="1"/>
    <col min="1543" max="1708" width="9.140625" style="667"/>
    <col min="1709" max="1709" width="2.28515625" style="667" customWidth="1"/>
    <col min="1710" max="1710" width="10.5703125" style="667" customWidth="1"/>
    <col min="1711" max="1711" width="53.5703125" style="667" customWidth="1"/>
    <col min="1712" max="1712" width="10.42578125" style="667" customWidth="1"/>
    <col min="1713" max="1713" width="10.7109375" style="667" customWidth="1"/>
    <col min="1714" max="1715" width="10.140625" style="667" customWidth="1"/>
    <col min="1716" max="1716" width="10.7109375" style="667" customWidth="1"/>
    <col min="1717" max="1717" width="0.7109375" style="667" customWidth="1"/>
    <col min="1718" max="1719" width="10" style="667" customWidth="1"/>
    <col min="1720" max="1720" width="10.7109375" style="667" customWidth="1"/>
    <col min="1721" max="1721" width="10.42578125" style="667" customWidth="1"/>
    <col min="1722" max="1722" width="10.28515625" style="667" customWidth="1"/>
    <col min="1723" max="1723" width="10.42578125" style="667" customWidth="1"/>
    <col min="1724" max="1724" width="9.7109375" style="667" customWidth="1"/>
    <col min="1725" max="1792" width="9.140625" style="667"/>
    <col min="1793" max="1793" width="4.7109375" style="667" customWidth="1"/>
    <col min="1794" max="1794" width="11.85546875" style="667" customWidth="1"/>
    <col min="1795" max="1795" width="43.5703125" style="667" customWidth="1"/>
    <col min="1796" max="1797" width="10.7109375" style="667" customWidth="1"/>
    <col min="1798" max="1798" width="13.7109375" style="667" customWidth="1"/>
    <col min="1799" max="1964" width="9.140625" style="667"/>
    <col min="1965" max="1965" width="2.28515625" style="667" customWidth="1"/>
    <col min="1966" max="1966" width="10.5703125" style="667" customWidth="1"/>
    <col min="1967" max="1967" width="53.5703125" style="667" customWidth="1"/>
    <col min="1968" max="1968" width="10.42578125" style="667" customWidth="1"/>
    <col min="1969" max="1969" width="10.7109375" style="667" customWidth="1"/>
    <col min="1970" max="1971" width="10.140625" style="667" customWidth="1"/>
    <col min="1972" max="1972" width="10.7109375" style="667" customWidth="1"/>
    <col min="1973" max="1973" width="0.7109375" style="667" customWidth="1"/>
    <col min="1974" max="1975" width="10" style="667" customWidth="1"/>
    <col min="1976" max="1976" width="10.7109375" style="667" customWidth="1"/>
    <col min="1977" max="1977" width="10.42578125" style="667" customWidth="1"/>
    <col min="1978" max="1978" width="10.28515625" style="667" customWidth="1"/>
    <col min="1979" max="1979" width="10.42578125" style="667" customWidth="1"/>
    <col min="1980" max="1980" width="9.7109375" style="667" customWidth="1"/>
    <col min="1981" max="2048" width="9.140625" style="667"/>
    <col min="2049" max="2049" width="4.7109375" style="667" customWidth="1"/>
    <col min="2050" max="2050" width="11.85546875" style="667" customWidth="1"/>
    <col min="2051" max="2051" width="43.5703125" style="667" customWidth="1"/>
    <col min="2052" max="2053" width="10.7109375" style="667" customWidth="1"/>
    <col min="2054" max="2054" width="13.7109375" style="667" customWidth="1"/>
    <col min="2055" max="2220" width="9.140625" style="667"/>
    <col min="2221" max="2221" width="2.28515625" style="667" customWidth="1"/>
    <col min="2222" max="2222" width="10.5703125" style="667" customWidth="1"/>
    <col min="2223" max="2223" width="53.5703125" style="667" customWidth="1"/>
    <col min="2224" max="2224" width="10.42578125" style="667" customWidth="1"/>
    <col min="2225" max="2225" width="10.7109375" style="667" customWidth="1"/>
    <col min="2226" max="2227" width="10.140625" style="667" customWidth="1"/>
    <col min="2228" max="2228" width="10.7109375" style="667" customWidth="1"/>
    <col min="2229" max="2229" width="0.7109375" style="667" customWidth="1"/>
    <col min="2230" max="2231" width="10" style="667" customWidth="1"/>
    <col min="2232" max="2232" width="10.7109375" style="667" customWidth="1"/>
    <col min="2233" max="2233" width="10.42578125" style="667" customWidth="1"/>
    <col min="2234" max="2234" width="10.28515625" style="667" customWidth="1"/>
    <col min="2235" max="2235" width="10.42578125" style="667" customWidth="1"/>
    <col min="2236" max="2236" width="9.7109375" style="667" customWidth="1"/>
    <col min="2237" max="2304" width="9.140625" style="667"/>
    <col min="2305" max="2305" width="4.7109375" style="667" customWidth="1"/>
    <col min="2306" max="2306" width="11.85546875" style="667" customWidth="1"/>
    <col min="2307" max="2307" width="43.5703125" style="667" customWidth="1"/>
    <col min="2308" max="2309" width="10.7109375" style="667" customWidth="1"/>
    <col min="2310" max="2310" width="13.7109375" style="667" customWidth="1"/>
    <col min="2311" max="2476" width="9.140625" style="667"/>
    <col min="2477" max="2477" width="2.28515625" style="667" customWidth="1"/>
    <col min="2478" max="2478" width="10.5703125" style="667" customWidth="1"/>
    <col min="2479" max="2479" width="53.5703125" style="667" customWidth="1"/>
    <col min="2480" max="2480" width="10.42578125" style="667" customWidth="1"/>
    <col min="2481" max="2481" width="10.7109375" style="667" customWidth="1"/>
    <col min="2482" max="2483" width="10.140625" style="667" customWidth="1"/>
    <col min="2484" max="2484" width="10.7109375" style="667" customWidth="1"/>
    <col min="2485" max="2485" width="0.7109375" style="667" customWidth="1"/>
    <col min="2486" max="2487" width="10" style="667" customWidth="1"/>
    <col min="2488" max="2488" width="10.7109375" style="667" customWidth="1"/>
    <col min="2489" max="2489" width="10.42578125" style="667" customWidth="1"/>
    <col min="2490" max="2490" width="10.28515625" style="667" customWidth="1"/>
    <col min="2491" max="2491" width="10.42578125" style="667" customWidth="1"/>
    <col min="2492" max="2492" width="9.7109375" style="667" customWidth="1"/>
    <col min="2493" max="2560" width="9.140625" style="667"/>
    <col min="2561" max="2561" width="4.7109375" style="667" customWidth="1"/>
    <col min="2562" max="2562" width="11.85546875" style="667" customWidth="1"/>
    <col min="2563" max="2563" width="43.5703125" style="667" customWidth="1"/>
    <col min="2564" max="2565" width="10.7109375" style="667" customWidth="1"/>
    <col min="2566" max="2566" width="13.7109375" style="667" customWidth="1"/>
    <col min="2567" max="2732" width="9.140625" style="667"/>
    <col min="2733" max="2733" width="2.28515625" style="667" customWidth="1"/>
    <col min="2734" max="2734" width="10.5703125" style="667" customWidth="1"/>
    <col min="2735" max="2735" width="53.5703125" style="667" customWidth="1"/>
    <col min="2736" max="2736" width="10.42578125" style="667" customWidth="1"/>
    <col min="2737" max="2737" width="10.7109375" style="667" customWidth="1"/>
    <col min="2738" max="2739" width="10.140625" style="667" customWidth="1"/>
    <col min="2740" max="2740" width="10.7109375" style="667" customWidth="1"/>
    <col min="2741" max="2741" width="0.7109375" style="667" customWidth="1"/>
    <col min="2742" max="2743" width="10" style="667" customWidth="1"/>
    <col min="2744" max="2744" width="10.7109375" style="667" customWidth="1"/>
    <col min="2745" max="2745" width="10.42578125" style="667" customWidth="1"/>
    <col min="2746" max="2746" width="10.28515625" style="667" customWidth="1"/>
    <col min="2747" max="2747" width="10.42578125" style="667" customWidth="1"/>
    <col min="2748" max="2748" width="9.7109375" style="667" customWidth="1"/>
    <col min="2749" max="2816" width="9.140625" style="667"/>
    <col min="2817" max="2817" width="4.7109375" style="667" customWidth="1"/>
    <col min="2818" max="2818" width="11.85546875" style="667" customWidth="1"/>
    <col min="2819" max="2819" width="43.5703125" style="667" customWidth="1"/>
    <col min="2820" max="2821" width="10.7109375" style="667" customWidth="1"/>
    <col min="2822" max="2822" width="13.7109375" style="667" customWidth="1"/>
    <col min="2823" max="2988" width="9.140625" style="667"/>
    <col min="2989" max="2989" width="2.28515625" style="667" customWidth="1"/>
    <col min="2990" max="2990" width="10.5703125" style="667" customWidth="1"/>
    <col min="2991" max="2991" width="53.5703125" style="667" customWidth="1"/>
    <col min="2992" max="2992" width="10.42578125" style="667" customWidth="1"/>
    <col min="2993" max="2993" width="10.7109375" style="667" customWidth="1"/>
    <col min="2994" max="2995" width="10.140625" style="667" customWidth="1"/>
    <col min="2996" max="2996" width="10.7109375" style="667" customWidth="1"/>
    <col min="2997" max="2997" width="0.7109375" style="667" customWidth="1"/>
    <col min="2998" max="2999" width="10" style="667" customWidth="1"/>
    <col min="3000" max="3000" width="10.7109375" style="667" customWidth="1"/>
    <col min="3001" max="3001" width="10.42578125" style="667" customWidth="1"/>
    <col min="3002" max="3002" width="10.28515625" style="667" customWidth="1"/>
    <col min="3003" max="3003" width="10.42578125" style="667" customWidth="1"/>
    <col min="3004" max="3004" width="9.7109375" style="667" customWidth="1"/>
    <col min="3005" max="3072" width="9.140625" style="667"/>
    <col min="3073" max="3073" width="4.7109375" style="667" customWidth="1"/>
    <col min="3074" max="3074" width="11.85546875" style="667" customWidth="1"/>
    <col min="3075" max="3075" width="43.5703125" style="667" customWidth="1"/>
    <col min="3076" max="3077" width="10.7109375" style="667" customWidth="1"/>
    <col min="3078" max="3078" width="13.7109375" style="667" customWidth="1"/>
    <col min="3079" max="3244" width="9.140625" style="667"/>
    <col min="3245" max="3245" width="2.28515625" style="667" customWidth="1"/>
    <col min="3246" max="3246" width="10.5703125" style="667" customWidth="1"/>
    <col min="3247" max="3247" width="53.5703125" style="667" customWidth="1"/>
    <col min="3248" max="3248" width="10.42578125" style="667" customWidth="1"/>
    <col min="3249" max="3249" width="10.7109375" style="667" customWidth="1"/>
    <col min="3250" max="3251" width="10.140625" style="667" customWidth="1"/>
    <col min="3252" max="3252" width="10.7109375" style="667" customWidth="1"/>
    <col min="3253" max="3253" width="0.7109375" style="667" customWidth="1"/>
    <col min="3254" max="3255" width="10" style="667" customWidth="1"/>
    <col min="3256" max="3256" width="10.7109375" style="667" customWidth="1"/>
    <col min="3257" max="3257" width="10.42578125" style="667" customWidth="1"/>
    <col min="3258" max="3258" width="10.28515625" style="667" customWidth="1"/>
    <col min="3259" max="3259" width="10.42578125" style="667" customWidth="1"/>
    <col min="3260" max="3260" width="9.7109375" style="667" customWidth="1"/>
    <col min="3261" max="3328" width="9.140625" style="667"/>
    <col min="3329" max="3329" width="4.7109375" style="667" customWidth="1"/>
    <col min="3330" max="3330" width="11.85546875" style="667" customWidth="1"/>
    <col min="3331" max="3331" width="43.5703125" style="667" customWidth="1"/>
    <col min="3332" max="3333" width="10.7109375" style="667" customWidth="1"/>
    <col min="3334" max="3334" width="13.7109375" style="667" customWidth="1"/>
    <col min="3335" max="3500" width="9.140625" style="667"/>
    <col min="3501" max="3501" width="2.28515625" style="667" customWidth="1"/>
    <col min="3502" max="3502" width="10.5703125" style="667" customWidth="1"/>
    <col min="3503" max="3503" width="53.5703125" style="667" customWidth="1"/>
    <col min="3504" max="3504" width="10.42578125" style="667" customWidth="1"/>
    <col min="3505" max="3505" width="10.7109375" style="667" customWidth="1"/>
    <col min="3506" max="3507" width="10.140625" style="667" customWidth="1"/>
    <col min="3508" max="3508" width="10.7109375" style="667" customWidth="1"/>
    <col min="3509" max="3509" width="0.7109375" style="667" customWidth="1"/>
    <col min="3510" max="3511" width="10" style="667" customWidth="1"/>
    <col min="3512" max="3512" width="10.7109375" style="667" customWidth="1"/>
    <col min="3513" max="3513" width="10.42578125" style="667" customWidth="1"/>
    <col min="3514" max="3514" width="10.28515625" style="667" customWidth="1"/>
    <col min="3515" max="3515" width="10.42578125" style="667" customWidth="1"/>
    <col min="3516" max="3516" width="9.7109375" style="667" customWidth="1"/>
    <col min="3517" max="3584" width="9.140625" style="667"/>
    <col min="3585" max="3585" width="4.7109375" style="667" customWidth="1"/>
    <col min="3586" max="3586" width="11.85546875" style="667" customWidth="1"/>
    <col min="3587" max="3587" width="43.5703125" style="667" customWidth="1"/>
    <col min="3588" max="3589" width="10.7109375" style="667" customWidth="1"/>
    <col min="3590" max="3590" width="13.7109375" style="667" customWidth="1"/>
    <col min="3591" max="3756" width="9.140625" style="667"/>
    <col min="3757" max="3757" width="2.28515625" style="667" customWidth="1"/>
    <col min="3758" max="3758" width="10.5703125" style="667" customWidth="1"/>
    <col min="3759" max="3759" width="53.5703125" style="667" customWidth="1"/>
    <col min="3760" max="3760" width="10.42578125" style="667" customWidth="1"/>
    <col min="3761" max="3761" width="10.7109375" style="667" customWidth="1"/>
    <col min="3762" max="3763" width="10.140625" style="667" customWidth="1"/>
    <col min="3764" max="3764" width="10.7109375" style="667" customWidth="1"/>
    <col min="3765" max="3765" width="0.7109375" style="667" customWidth="1"/>
    <col min="3766" max="3767" width="10" style="667" customWidth="1"/>
    <col min="3768" max="3768" width="10.7109375" style="667" customWidth="1"/>
    <col min="3769" max="3769" width="10.42578125" style="667" customWidth="1"/>
    <col min="3770" max="3770" width="10.28515625" style="667" customWidth="1"/>
    <col min="3771" max="3771" width="10.42578125" style="667" customWidth="1"/>
    <col min="3772" max="3772" width="9.7109375" style="667" customWidth="1"/>
    <col min="3773" max="3840" width="9.140625" style="667"/>
    <col min="3841" max="3841" width="4.7109375" style="667" customWidth="1"/>
    <col min="3842" max="3842" width="11.85546875" style="667" customWidth="1"/>
    <col min="3843" max="3843" width="43.5703125" style="667" customWidth="1"/>
    <col min="3844" max="3845" width="10.7109375" style="667" customWidth="1"/>
    <col min="3846" max="3846" width="13.7109375" style="667" customWidth="1"/>
    <col min="3847" max="4012" width="9.140625" style="667"/>
    <col min="4013" max="4013" width="2.28515625" style="667" customWidth="1"/>
    <col min="4014" max="4014" width="10.5703125" style="667" customWidth="1"/>
    <col min="4015" max="4015" width="53.5703125" style="667" customWidth="1"/>
    <col min="4016" max="4016" width="10.42578125" style="667" customWidth="1"/>
    <col min="4017" max="4017" width="10.7109375" style="667" customWidth="1"/>
    <col min="4018" max="4019" width="10.140625" style="667" customWidth="1"/>
    <col min="4020" max="4020" width="10.7109375" style="667" customWidth="1"/>
    <col min="4021" max="4021" width="0.7109375" style="667" customWidth="1"/>
    <col min="4022" max="4023" width="10" style="667" customWidth="1"/>
    <col min="4024" max="4024" width="10.7109375" style="667" customWidth="1"/>
    <col min="4025" max="4025" width="10.42578125" style="667" customWidth="1"/>
    <col min="4026" max="4026" width="10.28515625" style="667" customWidth="1"/>
    <col min="4027" max="4027" width="10.42578125" style="667" customWidth="1"/>
    <col min="4028" max="4028" width="9.7109375" style="667" customWidth="1"/>
    <col min="4029" max="4096" width="9.140625" style="667"/>
    <col min="4097" max="4097" width="4.7109375" style="667" customWidth="1"/>
    <col min="4098" max="4098" width="11.85546875" style="667" customWidth="1"/>
    <col min="4099" max="4099" width="43.5703125" style="667" customWidth="1"/>
    <col min="4100" max="4101" width="10.7109375" style="667" customWidth="1"/>
    <col min="4102" max="4102" width="13.7109375" style="667" customWidth="1"/>
    <col min="4103" max="4268" width="9.140625" style="667"/>
    <col min="4269" max="4269" width="2.28515625" style="667" customWidth="1"/>
    <col min="4270" max="4270" width="10.5703125" style="667" customWidth="1"/>
    <col min="4271" max="4271" width="53.5703125" style="667" customWidth="1"/>
    <col min="4272" max="4272" width="10.42578125" style="667" customWidth="1"/>
    <col min="4273" max="4273" width="10.7109375" style="667" customWidth="1"/>
    <col min="4274" max="4275" width="10.140625" style="667" customWidth="1"/>
    <col min="4276" max="4276" width="10.7109375" style="667" customWidth="1"/>
    <col min="4277" max="4277" width="0.7109375" style="667" customWidth="1"/>
    <col min="4278" max="4279" width="10" style="667" customWidth="1"/>
    <col min="4280" max="4280" width="10.7109375" style="667" customWidth="1"/>
    <col min="4281" max="4281" width="10.42578125" style="667" customWidth="1"/>
    <col min="4282" max="4282" width="10.28515625" style="667" customWidth="1"/>
    <col min="4283" max="4283" width="10.42578125" style="667" customWidth="1"/>
    <col min="4284" max="4284" width="9.7109375" style="667" customWidth="1"/>
    <col min="4285" max="4352" width="9.140625" style="667"/>
    <col min="4353" max="4353" width="4.7109375" style="667" customWidth="1"/>
    <col min="4354" max="4354" width="11.85546875" style="667" customWidth="1"/>
    <col min="4355" max="4355" width="43.5703125" style="667" customWidth="1"/>
    <col min="4356" max="4357" width="10.7109375" style="667" customWidth="1"/>
    <col min="4358" max="4358" width="13.7109375" style="667" customWidth="1"/>
    <col min="4359" max="4524" width="9.140625" style="667"/>
    <col min="4525" max="4525" width="2.28515625" style="667" customWidth="1"/>
    <col min="4526" max="4526" width="10.5703125" style="667" customWidth="1"/>
    <col min="4527" max="4527" width="53.5703125" style="667" customWidth="1"/>
    <col min="4528" max="4528" width="10.42578125" style="667" customWidth="1"/>
    <col min="4529" max="4529" width="10.7109375" style="667" customWidth="1"/>
    <col min="4530" max="4531" width="10.140625" style="667" customWidth="1"/>
    <col min="4532" max="4532" width="10.7109375" style="667" customWidth="1"/>
    <col min="4533" max="4533" width="0.7109375" style="667" customWidth="1"/>
    <col min="4534" max="4535" width="10" style="667" customWidth="1"/>
    <col min="4536" max="4536" width="10.7109375" style="667" customWidth="1"/>
    <col min="4537" max="4537" width="10.42578125" style="667" customWidth="1"/>
    <col min="4538" max="4538" width="10.28515625" style="667" customWidth="1"/>
    <col min="4539" max="4539" width="10.42578125" style="667" customWidth="1"/>
    <col min="4540" max="4540" width="9.7109375" style="667" customWidth="1"/>
    <col min="4541" max="4608" width="9.140625" style="667"/>
    <col min="4609" max="4609" width="4.7109375" style="667" customWidth="1"/>
    <col min="4610" max="4610" width="11.85546875" style="667" customWidth="1"/>
    <col min="4611" max="4611" width="43.5703125" style="667" customWidth="1"/>
    <col min="4612" max="4613" width="10.7109375" style="667" customWidth="1"/>
    <col min="4614" max="4614" width="13.7109375" style="667" customWidth="1"/>
    <col min="4615" max="4780" width="9.140625" style="667"/>
    <col min="4781" max="4781" width="2.28515625" style="667" customWidth="1"/>
    <col min="4782" max="4782" width="10.5703125" style="667" customWidth="1"/>
    <col min="4783" max="4783" width="53.5703125" style="667" customWidth="1"/>
    <col min="4784" max="4784" width="10.42578125" style="667" customWidth="1"/>
    <col min="4785" max="4785" width="10.7109375" style="667" customWidth="1"/>
    <col min="4786" max="4787" width="10.140625" style="667" customWidth="1"/>
    <col min="4788" max="4788" width="10.7109375" style="667" customWidth="1"/>
    <col min="4789" max="4789" width="0.7109375" style="667" customWidth="1"/>
    <col min="4790" max="4791" width="10" style="667" customWidth="1"/>
    <col min="4792" max="4792" width="10.7109375" style="667" customWidth="1"/>
    <col min="4793" max="4793" width="10.42578125" style="667" customWidth="1"/>
    <col min="4794" max="4794" width="10.28515625" style="667" customWidth="1"/>
    <col min="4795" max="4795" width="10.42578125" style="667" customWidth="1"/>
    <col min="4796" max="4796" width="9.7109375" style="667" customWidth="1"/>
    <col min="4797" max="4864" width="9.140625" style="667"/>
    <col min="4865" max="4865" width="4.7109375" style="667" customWidth="1"/>
    <col min="4866" max="4866" width="11.85546875" style="667" customWidth="1"/>
    <col min="4867" max="4867" width="43.5703125" style="667" customWidth="1"/>
    <col min="4868" max="4869" width="10.7109375" style="667" customWidth="1"/>
    <col min="4870" max="4870" width="13.7109375" style="667" customWidth="1"/>
    <col min="4871" max="5036" width="9.140625" style="667"/>
    <col min="5037" max="5037" width="2.28515625" style="667" customWidth="1"/>
    <col min="5038" max="5038" width="10.5703125" style="667" customWidth="1"/>
    <col min="5039" max="5039" width="53.5703125" style="667" customWidth="1"/>
    <col min="5040" max="5040" width="10.42578125" style="667" customWidth="1"/>
    <col min="5041" max="5041" width="10.7109375" style="667" customWidth="1"/>
    <col min="5042" max="5043" width="10.140625" style="667" customWidth="1"/>
    <col min="5044" max="5044" width="10.7109375" style="667" customWidth="1"/>
    <col min="5045" max="5045" width="0.7109375" style="667" customWidth="1"/>
    <col min="5046" max="5047" width="10" style="667" customWidth="1"/>
    <col min="5048" max="5048" width="10.7109375" style="667" customWidth="1"/>
    <col min="5049" max="5049" width="10.42578125" style="667" customWidth="1"/>
    <col min="5050" max="5050" width="10.28515625" style="667" customWidth="1"/>
    <col min="5051" max="5051" width="10.42578125" style="667" customWidth="1"/>
    <col min="5052" max="5052" width="9.7109375" style="667" customWidth="1"/>
    <col min="5053" max="5120" width="9.140625" style="667"/>
    <col min="5121" max="5121" width="4.7109375" style="667" customWidth="1"/>
    <col min="5122" max="5122" width="11.85546875" style="667" customWidth="1"/>
    <col min="5123" max="5123" width="43.5703125" style="667" customWidth="1"/>
    <col min="5124" max="5125" width="10.7109375" style="667" customWidth="1"/>
    <col min="5126" max="5126" width="13.7109375" style="667" customWidth="1"/>
    <col min="5127" max="5292" width="9.140625" style="667"/>
    <col min="5293" max="5293" width="2.28515625" style="667" customWidth="1"/>
    <col min="5294" max="5294" width="10.5703125" style="667" customWidth="1"/>
    <col min="5295" max="5295" width="53.5703125" style="667" customWidth="1"/>
    <col min="5296" max="5296" width="10.42578125" style="667" customWidth="1"/>
    <col min="5297" max="5297" width="10.7109375" style="667" customWidth="1"/>
    <col min="5298" max="5299" width="10.140625" style="667" customWidth="1"/>
    <col min="5300" max="5300" width="10.7109375" style="667" customWidth="1"/>
    <col min="5301" max="5301" width="0.7109375" style="667" customWidth="1"/>
    <col min="5302" max="5303" width="10" style="667" customWidth="1"/>
    <col min="5304" max="5304" width="10.7109375" style="667" customWidth="1"/>
    <col min="5305" max="5305" width="10.42578125" style="667" customWidth="1"/>
    <col min="5306" max="5306" width="10.28515625" style="667" customWidth="1"/>
    <col min="5307" max="5307" width="10.42578125" style="667" customWidth="1"/>
    <col min="5308" max="5308" width="9.7109375" style="667" customWidth="1"/>
    <col min="5309" max="5376" width="9.140625" style="667"/>
    <col min="5377" max="5377" width="4.7109375" style="667" customWidth="1"/>
    <col min="5378" max="5378" width="11.85546875" style="667" customWidth="1"/>
    <col min="5379" max="5379" width="43.5703125" style="667" customWidth="1"/>
    <col min="5380" max="5381" width="10.7109375" style="667" customWidth="1"/>
    <col min="5382" max="5382" width="13.7109375" style="667" customWidth="1"/>
    <col min="5383" max="5548" width="9.140625" style="667"/>
    <col min="5549" max="5549" width="2.28515625" style="667" customWidth="1"/>
    <col min="5550" max="5550" width="10.5703125" style="667" customWidth="1"/>
    <col min="5551" max="5551" width="53.5703125" style="667" customWidth="1"/>
    <col min="5552" max="5552" width="10.42578125" style="667" customWidth="1"/>
    <col min="5553" max="5553" width="10.7109375" style="667" customWidth="1"/>
    <col min="5554" max="5555" width="10.140625" style="667" customWidth="1"/>
    <col min="5556" max="5556" width="10.7109375" style="667" customWidth="1"/>
    <col min="5557" max="5557" width="0.7109375" style="667" customWidth="1"/>
    <col min="5558" max="5559" width="10" style="667" customWidth="1"/>
    <col min="5560" max="5560" width="10.7109375" style="667" customWidth="1"/>
    <col min="5561" max="5561" width="10.42578125" style="667" customWidth="1"/>
    <col min="5562" max="5562" width="10.28515625" style="667" customWidth="1"/>
    <col min="5563" max="5563" width="10.42578125" style="667" customWidth="1"/>
    <col min="5564" max="5564" width="9.7109375" style="667" customWidth="1"/>
    <col min="5565" max="5632" width="9.140625" style="667"/>
    <col min="5633" max="5633" width="4.7109375" style="667" customWidth="1"/>
    <col min="5634" max="5634" width="11.85546875" style="667" customWidth="1"/>
    <col min="5635" max="5635" width="43.5703125" style="667" customWidth="1"/>
    <col min="5636" max="5637" width="10.7109375" style="667" customWidth="1"/>
    <col min="5638" max="5638" width="13.7109375" style="667" customWidth="1"/>
    <col min="5639" max="5804" width="9.140625" style="667"/>
    <col min="5805" max="5805" width="2.28515625" style="667" customWidth="1"/>
    <col min="5806" max="5806" width="10.5703125" style="667" customWidth="1"/>
    <col min="5807" max="5807" width="53.5703125" style="667" customWidth="1"/>
    <col min="5808" max="5808" width="10.42578125" style="667" customWidth="1"/>
    <col min="5809" max="5809" width="10.7109375" style="667" customWidth="1"/>
    <col min="5810" max="5811" width="10.140625" style="667" customWidth="1"/>
    <col min="5812" max="5812" width="10.7109375" style="667" customWidth="1"/>
    <col min="5813" max="5813" width="0.7109375" style="667" customWidth="1"/>
    <col min="5814" max="5815" width="10" style="667" customWidth="1"/>
    <col min="5816" max="5816" width="10.7109375" style="667" customWidth="1"/>
    <col min="5817" max="5817" width="10.42578125" style="667" customWidth="1"/>
    <col min="5818" max="5818" width="10.28515625" style="667" customWidth="1"/>
    <col min="5819" max="5819" width="10.42578125" style="667" customWidth="1"/>
    <col min="5820" max="5820" width="9.7109375" style="667" customWidth="1"/>
    <col min="5821" max="5888" width="9.140625" style="667"/>
    <col min="5889" max="5889" width="4.7109375" style="667" customWidth="1"/>
    <col min="5890" max="5890" width="11.85546875" style="667" customWidth="1"/>
    <col min="5891" max="5891" width="43.5703125" style="667" customWidth="1"/>
    <col min="5892" max="5893" width="10.7109375" style="667" customWidth="1"/>
    <col min="5894" max="5894" width="13.7109375" style="667" customWidth="1"/>
    <col min="5895" max="6060" width="9.140625" style="667"/>
    <col min="6061" max="6061" width="2.28515625" style="667" customWidth="1"/>
    <col min="6062" max="6062" width="10.5703125" style="667" customWidth="1"/>
    <col min="6063" max="6063" width="53.5703125" style="667" customWidth="1"/>
    <col min="6064" max="6064" width="10.42578125" style="667" customWidth="1"/>
    <col min="6065" max="6065" width="10.7109375" style="667" customWidth="1"/>
    <col min="6066" max="6067" width="10.140625" style="667" customWidth="1"/>
    <col min="6068" max="6068" width="10.7109375" style="667" customWidth="1"/>
    <col min="6069" max="6069" width="0.7109375" style="667" customWidth="1"/>
    <col min="6070" max="6071" width="10" style="667" customWidth="1"/>
    <col min="6072" max="6072" width="10.7109375" style="667" customWidth="1"/>
    <col min="6073" max="6073" width="10.42578125" style="667" customWidth="1"/>
    <col min="6074" max="6074" width="10.28515625" style="667" customWidth="1"/>
    <col min="6075" max="6075" width="10.42578125" style="667" customWidth="1"/>
    <col min="6076" max="6076" width="9.7109375" style="667" customWidth="1"/>
    <col min="6077" max="6144" width="9.140625" style="667"/>
    <col min="6145" max="6145" width="4.7109375" style="667" customWidth="1"/>
    <col min="6146" max="6146" width="11.85546875" style="667" customWidth="1"/>
    <col min="6147" max="6147" width="43.5703125" style="667" customWidth="1"/>
    <col min="6148" max="6149" width="10.7109375" style="667" customWidth="1"/>
    <col min="6150" max="6150" width="13.7109375" style="667" customWidth="1"/>
    <col min="6151" max="6316" width="9.140625" style="667"/>
    <col min="6317" max="6317" width="2.28515625" style="667" customWidth="1"/>
    <col min="6318" max="6318" width="10.5703125" style="667" customWidth="1"/>
    <col min="6319" max="6319" width="53.5703125" style="667" customWidth="1"/>
    <col min="6320" max="6320" width="10.42578125" style="667" customWidth="1"/>
    <col min="6321" max="6321" width="10.7109375" style="667" customWidth="1"/>
    <col min="6322" max="6323" width="10.140625" style="667" customWidth="1"/>
    <col min="6324" max="6324" width="10.7109375" style="667" customWidth="1"/>
    <col min="6325" max="6325" width="0.7109375" style="667" customWidth="1"/>
    <col min="6326" max="6327" width="10" style="667" customWidth="1"/>
    <col min="6328" max="6328" width="10.7109375" style="667" customWidth="1"/>
    <col min="6329" max="6329" width="10.42578125" style="667" customWidth="1"/>
    <col min="6330" max="6330" width="10.28515625" style="667" customWidth="1"/>
    <col min="6331" max="6331" width="10.42578125" style="667" customWidth="1"/>
    <col min="6332" max="6332" width="9.7109375" style="667" customWidth="1"/>
    <col min="6333" max="6400" width="9.140625" style="667"/>
    <col min="6401" max="6401" width="4.7109375" style="667" customWidth="1"/>
    <col min="6402" max="6402" width="11.85546875" style="667" customWidth="1"/>
    <col min="6403" max="6403" width="43.5703125" style="667" customWidth="1"/>
    <col min="6404" max="6405" width="10.7109375" style="667" customWidth="1"/>
    <col min="6406" max="6406" width="13.7109375" style="667" customWidth="1"/>
    <col min="6407" max="6572" width="9.140625" style="667"/>
    <col min="6573" max="6573" width="2.28515625" style="667" customWidth="1"/>
    <col min="6574" max="6574" width="10.5703125" style="667" customWidth="1"/>
    <col min="6575" max="6575" width="53.5703125" style="667" customWidth="1"/>
    <col min="6576" max="6576" width="10.42578125" style="667" customWidth="1"/>
    <col min="6577" max="6577" width="10.7109375" style="667" customWidth="1"/>
    <col min="6578" max="6579" width="10.140625" style="667" customWidth="1"/>
    <col min="6580" max="6580" width="10.7109375" style="667" customWidth="1"/>
    <col min="6581" max="6581" width="0.7109375" style="667" customWidth="1"/>
    <col min="6582" max="6583" width="10" style="667" customWidth="1"/>
    <col min="6584" max="6584" width="10.7109375" style="667" customWidth="1"/>
    <col min="6585" max="6585" width="10.42578125" style="667" customWidth="1"/>
    <col min="6586" max="6586" width="10.28515625" style="667" customWidth="1"/>
    <col min="6587" max="6587" width="10.42578125" style="667" customWidth="1"/>
    <col min="6588" max="6588" width="9.7109375" style="667" customWidth="1"/>
    <col min="6589" max="6656" width="9.140625" style="667"/>
    <col min="6657" max="6657" width="4.7109375" style="667" customWidth="1"/>
    <col min="6658" max="6658" width="11.85546875" style="667" customWidth="1"/>
    <col min="6659" max="6659" width="43.5703125" style="667" customWidth="1"/>
    <col min="6660" max="6661" width="10.7109375" style="667" customWidth="1"/>
    <col min="6662" max="6662" width="13.7109375" style="667" customWidth="1"/>
    <col min="6663" max="6828" width="9.140625" style="667"/>
    <col min="6829" max="6829" width="2.28515625" style="667" customWidth="1"/>
    <col min="6830" max="6830" width="10.5703125" style="667" customWidth="1"/>
    <col min="6831" max="6831" width="53.5703125" style="667" customWidth="1"/>
    <col min="6832" max="6832" width="10.42578125" style="667" customWidth="1"/>
    <col min="6833" max="6833" width="10.7109375" style="667" customWidth="1"/>
    <col min="6834" max="6835" width="10.140625" style="667" customWidth="1"/>
    <col min="6836" max="6836" width="10.7109375" style="667" customWidth="1"/>
    <col min="6837" max="6837" width="0.7109375" style="667" customWidth="1"/>
    <col min="6838" max="6839" width="10" style="667" customWidth="1"/>
    <col min="6840" max="6840" width="10.7109375" style="667" customWidth="1"/>
    <col min="6841" max="6841" width="10.42578125" style="667" customWidth="1"/>
    <col min="6842" max="6842" width="10.28515625" style="667" customWidth="1"/>
    <col min="6843" max="6843" width="10.42578125" style="667" customWidth="1"/>
    <col min="6844" max="6844" width="9.7109375" style="667" customWidth="1"/>
    <col min="6845" max="6912" width="9.140625" style="667"/>
    <col min="6913" max="6913" width="4.7109375" style="667" customWidth="1"/>
    <col min="6914" max="6914" width="11.85546875" style="667" customWidth="1"/>
    <col min="6915" max="6915" width="43.5703125" style="667" customWidth="1"/>
    <col min="6916" max="6917" width="10.7109375" style="667" customWidth="1"/>
    <col min="6918" max="6918" width="13.7109375" style="667" customWidth="1"/>
    <col min="6919" max="7084" width="9.140625" style="667"/>
    <col min="7085" max="7085" width="2.28515625" style="667" customWidth="1"/>
    <col min="7086" max="7086" width="10.5703125" style="667" customWidth="1"/>
    <col min="7087" max="7087" width="53.5703125" style="667" customWidth="1"/>
    <col min="7088" max="7088" width="10.42578125" style="667" customWidth="1"/>
    <col min="7089" max="7089" width="10.7109375" style="667" customWidth="1"/>
    <col min="7090" max="7091" width="10.140625" style="667" customWidth="1"/>
    <col min="7092" max="7092" width="10.7109375" style="667" customWidth="1"/>
    <col min="7093" max="7093" width="0.7109375" style="667" customWidth="1"/>
    <col min="7094" max="7095" width="10" style="667" customWidth="1"/>
    <col min="7096" max="7096" width="10.7109375" style="667" customWidth="1"/>
    <col min="7097" max="7097" width="10.42578125" style="667" customWidth="1"/>
    <col min="7098" max="7098" width="10.28515625" style="667" customWidth="1"/>
    <col min="7099" max="7099" width="10.42578125" style="667" customWidth="1"/>
    <col min="7100" max="7100" width="9.7109375" style="667" customWidth="1"/>
    <col min="7101" max="7168" width="9.140625" style="667"/>
    <col min="7169" max="7169" width="4.7109375" style="667" customWidth="1"/>
    <col min="7170" max="7170" width="11.85546875" style="667" customWidth="1"/>
    <col min="7171" max="7171" width="43.5703125" style="667" customWidth="1"/>
    <col min="7172" max="7173" width="10.7109375" style="667" customWidth="1"/>
    <col min="7174" max="7174" width="13.7109375" style="667" customWidth="1"/>
    <col min="7175" max="7340" width="9.140625" style="667"/>
    <col min="7341" max="7341" width="2.28515625" style="667" customWidth="1"/>
    <col min="7342" max="7342" width="10.5703125" style="667" customWidth="1"/>
    <col min="7343" max="7343" width="53.5703125" style="667" customWidth="1"/>
    <col min="7344" max="7344" width="10.42578125" style="667" customWidth="1"/>
    <col min="7345" max="7345" width="10.7109375" style="667" customWidth="1"/>
    <col min="7346" max="7347" width="10.140625" style="667" customWidth="1"/>
    <col min="7348" max="7348" width="10.7109375" style="667" customWidth="1"/>
    <col min="7349" max="7349" width="0.7109375" style="667" customWidth="1"/>
    <col min="7350" max="7351" width="10" style="667" customWidth="1"/>
    <col min="7352" max="7352" width="10.7109375" style="667" customWidth="1"/>
    <col min="7353" max="7353" width="10.42578125" style="667" customWidth="1"/>
    <col min="7354" max="7354" width="10.28515625" style="667" customWidth="1"/>
    <col min="7355" max="7355" width="10.42578125" style="667" customWidth="1"/>
    <col min="7356" max="7356" width="9.7109375" style="667" customWidth="1"/>
    <col min="7357" max="7424" width="9.140625" style="667"/>
    <col min="7425" max="7425" width="4.7109375" style="667" customWidth="1"/>
    <col min="7426" max="7426" width="11.85546875" style="667" customWidth="1"/>
    <col min="7427" max="7427" width="43.5703125" style="667" customWidth="1"/>
    <col min="7428" max="7429" width="10.7109375" style="667" customWidth="1"/>
    <col min="7430" max="7430" width="13.7109375" style="667" customWidth="1"/>
    <col min="7431" max="7596" width="9.140625" style="667"/>
    <col min="7597" max="7597" width="2.28515625" style="667" customWidth="1"/>
    <col min="7598" max="7598" width="10.5703125" style="667" customWidth="1"/>
    <col min="7599" max="7599" width="53.5703125" style="667" customWidth="1"/>
    <col min="7600" max="7600" width="10.42578125" style="667" customWidth="1"/>
    <col min="7601" max="7601" width="10.7109375" style="667" customWidth="1"/>
    <col min="7602" max="7603" width="10.140625" style="667" customWidth="1"/>
    <col min="7604" max="7604" width="10.7109375" style="667" customWidth="1"/>
    <col min="7605" max="7605" width="0.7109375" style="667" customWidth="1"/>
    <col min="7606" max="7607" width="10" style="667" customWidth="1"/>
    <col min="7608" max="7608" width="10.7109375" style="667" customWidth="1"/>
    <col min="7609" max="7609" width="10.42578125" style="667" customWidth="1"/>
    <col min="7610" max="7610" width="10.28515625" style="667" customWidth="1"/>
    <col min="7611" max="7611" width="10.42578125" style="667" customWidth="1"/>
    <col min="7612" max="7612" width="9.7109375" style="667" customWidth="1"/>
    <col min="7613" max="7680" width="9.140625" style="667"/>
    <col min="7681" max="7681" width="4.7109375" style="667" customWidth="1"/>
    <col min="7682" max="7682" width="11.85546875" style="667" customWidth="1"/>
    <col min="7683" max="7683" width="43.5703125" style="667" customWidth="1"/>
    <col min="7684" max="7685" width="10.7109375" style="667" customWidth="1"/>
    <col min="7686" max="7686" width="13.7109375" style="667" customWidth="1"/>
    <col min="7687" max="7852" width="9.140625" style="667"/>
    <col min="7853" max="7853" width="2.28515625" style="667" customWidth="1"/>
    <col min="7854" max="7854" width="10.5703125" style="667" customWidth="1"/>
    <col min="7855" max="7855" width="53.5703125" style="667" customWidth="1"/>
    <col min="7856" max="7856" width="10.42578125" style="667" customWidth="1"/>
    <col min="7857" max="7857" width="10.7109375" style="667" customWidth="1"/>
    <col min="7858" max="7859" width="10.140625" style="667" customWidth="1"/>
    <col min="7860" max="7860" width="10.7109375" style="667" customWidth="1"/>
    <col min="7861" max="7861" width="0.7109375" style="667" customWidth="1"/>
    <col min="7862" max="7863" width="10" style="667" customWidth="1"/>
    <col min="7864" max="7864" width="10.7109375" style="667" customWidth="1"/>
    <col min="7865" max="7865" width="10.42578125" style="667" customWidth="1"/>
    <col min="7866" max="7866" width="10.28515625" style="667" customWidth="1"/>
    <col min="7867" max="7867" width="10.42578125" style="667" customWidth="1"/>
    <col min="7868" max="7868" width="9.7109375" style="667" customWidth="1"/>
    <col min="7869" max="7936" width="9.140625" style="667"/>
    <col min="7937" max="7937" width="4.7109375" style="667" customWidth="1"/>
    <col min="7938" max="7938" width="11.85546875" style="667" customWidth="1"/>
    <col min="7939" max="7939" width="43.5703125" style="667" customWidth="1"/>
    <col min="7940" max="7941" width="10.7109375" style="667" customWidth="1"/>
    <col min="7942" max="7942" width="13.7109375" style="667" customWidth="1"/>
    <col min="7943" max="8108" width="9.140625" style="667"/>
    <col min="8109" max="8109" width="2.28515625" style="667" customWidth="1"/>
    <col min="8110" max="8110" width="10.5703125" style="667" customWidth="1"/>
    <col min="8111" max="8111" width="53.5703125" style="667" customWidth="1"/>
    <col min="8112" max="8112" width="10.42578125" style="667" customWidth="1"/>
    <col min="8113" max="8113" width="10.7109375" style="667" customWidth="1"/>
    <col min="8114" max="8115" width="10.140625" style="667" customWidth="1"/>
    <col min="8116" max="8116" width="10.7109375" style="667" customWidth="1"/>
    <col min="8117" max="8117" width="0.7109375" style="667" customWidth="1"/>
    <col min="8118" max="8119" width="10" style="667" customWidth="1"/>
    <col min="8120" max="8120" width="10.7109375" style="667" customWidth="1"/>
    <col min="8121" max="8121" width="10.42578125" style="667" customWidth="1"/>
    <col min="8122" max="8122" width="10.28515625" style="667" customWidth="1"/>
    <col min="8123" max="8123" width="10.42578125" style="667" customWidth="1"/>
    <col min="8124" max="8124" width="9.7109375" style="667" customWidth="1"/>
    <col min="8125" max="8192" width="9.140625" style="667"/>
    <col min="8193" max="8193" width="4.7109375" style="667" customWidth="1"/>
    <col min="8194" max="8194" width="11.85546875" style="667" customWidth="1"/>
    <col min="8195" max="8195" width="43.5703125" style="667" customWidth="1"/>
    <col min="8196" max="8197" width="10.7109375" style="667" customWidth="1"/>
    <col min="8198" max="8198" width="13.7109375" style="667" customWidth="1"/>
    <col min="8199" max="8364" width="9.140625" style="667"/>
    <col min="8365" max="8365" width="2.28515625" style="667" customWidth="1"/>
    <col min="8366" max="8366" width="10.5703125" style="667" customWidth="1"/>
    <col min="8367" max="8367" width="53.5703125" style="667" customWidth="1"/>
    <col min="8368" max="8368" width="10.42578125" style="667" customWidth="1"/>
    <col min="8369" max="8369" width="10.7109375" style="667" customWidth="1"/>
    <col min="8370" max="8371" width="10.140625" style="667" customWidth="1"/>
    <col min="8372" max="8372" width="10.7109375" style="667" customWidth="1"/>
    <col min="8373" max="8373" width="0.7109375" style="667" customWidth="1"/>
    <col min="8374" max="8375" width="10" style="667" customWidth="1"/>
    <col min="8376" max="8376" width="10.7109375" style="667" customWidth="1"/>
    <col min="8377" max="8377" width="10.42578125" style="667" customWidth="1"/>
    <col min="8378" max="8378" width="10.28515625" style="667" customWidth="1"/>
    <col min="8379" max="8379" width="10.42578125" style="667" customWidth="1"/>
    <col min="8380" max="8380" width="9.7109375" style="667" customWidth="1"/>
    <col min="8381" max="8448" width="9.140625" style="667"/>
    <col min="8449" max="8449" width="4.7109375" style="667" customWidth="1"/>
    <col min="8450" max="8450" width="11.85546875" style="667" customWidth="1"/>
    <col min="8451" max="8451" width="43.5703125" style="667" customWidth="1"/>
    <col min="8452" max="8453" width="10.7109375" style="667" customWidth="1"/>
    <col min="8454" max="8454" width="13.7109375" style="667" customWidth="1"/>
    <col min="8455" max="8620" width="9.140625" style="667"/>
    <col min="8621" max="8621" width="2.28515625" style="667" customWidth="1"/>
    <col min="8622" max="8622" width="10.5703125" style="667" customWidth="1"/>
    <col min="8623" max="8623" width="53.5703125" style="667" customWidth="1"/>
    <col min="8624" max="8624" width="10.42578125" style="667" customWidth="1"/>
    <col min="8625" max="8625" width="10.7109375" style="667" customWidth="1"/>
    <col min="8626" max="8627" width="10.140625" style="667" customWidth="1"/>
    <col min="8628" max="8628" width="10.7109375" style="667" customWidth="1"/>
    <col min="8629" max="8629" width="0.7109375" style="667" customWidth="1"/>
    <col min="8630" max="8631" width="10" style="667" customWidth="1"/>
    <col min="8632" max="8632" width="10.7109375" style="667" customWidth="1"/>
    <col min="8633" max="8633" width="10.42578125" style="667" customWidth="1"/>
    <col min="8634" max="8634" width="10.28515625" style="667" customWidth="1"/>
    <col min="8635" max="8635" width="10.42578125" style="667" customWidth="1"/>
    <col min="8636" max="8636" width="9.7109375" style="667" customWidth="1"/>
    <col min="8637" max="8704" width="9.140625" style="667"/>
    <col min="8705" max="8705" width="4.7109375" style="667" customWidth="1"/>
    <col min="8706" max="8706" width="11.85546875" style="667" customWidth="1"/>
    <col min="8707" max="8707" width="43.5703125" style="667" customWidth="1"/>
    <col min="8708" max="8709" width="10.7109375" style="667" customWidth="1"/>
    <col min="8710" max="8710" width="13.7109375" style="667" customWidth="1"/>
    <col min="8711" max="8876" width="9.140625" style="667"/>
    <col min="8877" max="8877" width="2.28515625" style="667" customWidth="1"/>
    <col min="8878" max="8878" width="10.5703125" style="667" customWidth="1"/>
    <col min="8879" max="8879" width="53.5703125" style="667" customWidth="1"/>
    <col min="8880" max="8880" width="10.42578125" style="667" customWidth="1"/>
    <col min="8881" max="8881" width="10.7109375" style="667" customWidth="1"/>
    <col min="8882" max="8883" width="10.140625" style="667" customWidth="1"/>
    <col min="8884" max="8884" width="10.7109375" style="667" customWidth="1"/>
    <col min="8885" max="8885" width="0.7109375" style="667" customWidth="1"/>
    <col min="8886" max="8887" width="10" style="667" customWidth="1"/>
    <col min="8888" max="8888" width="10.7109375" style="667" customWidth="1"/>
    <col min="8889" max="8889" width="10.42578125" style="667" customWidth="1"/>
    <col min="8890" max="8890" width="10.28515625" style="667" customWidth="1"/>
    <col min="8891" max="8891" width="10.42578125" style="667" customWidth="1"/>
    <col min="8892" max="8892" width="9.7109375" style="667" customWidth="1"/>
    <col min="8893" max="8960" width="9.140625" style="667"/>
    <col min="8961" max="8961" width="4.7109375" style="667" customWidth="1"/>
    <col min="8962" max="8962" width="11.85546875" style="667" customWidth="1"/>
    <col min="8963" max="8963" width="43.5703125" style="667" customWidth="1"/>
    <col min="8964" max="8965" width="10.7109375" style="667" customWidth="1"/>
    <col min="8966" max="8966" width="13.7109375" style="667" customWidth="1"/>
    <col min="8967" max="9132" width="9.140625" style="667"/>
    <col min="9133" max="9133" width="2.28515625" style="667" customWidth="1"/>
    <col min="9134" max="9134" width="10.5703125" style="667" customWidth="1"/>
    <col min="9135" max="9135" width="53.5703125" style="667" customWidth="1"/>
    <col min="9136" max="9136" width="10.42578125" style="667" customWidth="1"/>
    <col min="9137" max="9137" width="10.7109375" style="667" customWidth="1"/>
    <col min="9138" max="9139" width="10.140625" style="667" customWidth="1"/>
    <col min="9140" max="9140" width="10.7109375" style="667" customWidth="1"/>
    <col min="9141" max="9141" width="0.7109375" style="667" customWidth="1"/>
    <col min="9142" max="9143" width="10" style="667" customWidth="1"/>
    <col min="9144" max="9144" width="10.7109375" style="667" customWidth="1"/>
    <col min="9145" max="9145" width="10.42578125" style="667" customWidth="1"/>
    <col min="9146" max="9146" width="10.28515625" style="667" customWidth="1"/>
    <col min="9147" max="9147" width="10.42578125" style="667" customWidth="1"/>
    <col min="9148" max="9148" width="9.7109375" style="667" customWidth="1"/>
    <col min="9149" max="9216" width="9.140625" style="667"/>
    <col min="9217" max="9217" width="4.7109375" style="667" customWidth="1"/>
    <col min="9218" max="9218" width="11.85546875" style="667" customWidth="1"/>
    <col min="9219" max="9219" width="43.5703125" style="667" customWidth="1"/>
    <col min="9220" max="9221" width="10.7109375" style="667" customWidth="1"/>
    <col min="9222" max="9222" width="13.7109375" style="667" customWidth="1"/>
    <col min="9223" max="9388" width="9.140625" style="667"/>
    <col min="9389" max="9389" width="2.28515625" style="667" customWidth="1"/>
    <col min="9390" max="9390" width="10.5703125" style="667" customWidth="1"/>
    <col min="9391" max="9391" width="53.5703125" style="667" customWidth="1"/>
    <col min="9392" max="9392" width="10.42578125" style="667" customWidth="1"/>
    <col min="9393" max="9393" width="10.7109375" style="667" customWidth="1"/>
    <col min="9394" max="9395" width="10.140625" style="667" customWidth="1"/>
    <col min="9396" max="9396" width="10.7109375" style="667" customWidth="1"/>
    <col min="9397" max="9397" width="0.7109375" style="667" customWidth="1"/>
    <col min="9398" max="9399" width="10" style="667" customWidth="1"/>
    <col min="9400" max="9400" width="10.7109375" style="667" customWidth="1"/>
    <col min="9401" max="9401" width="10.42578125" style="667" customWidth="1"/>
    <col min="9402" max="9402" width="10.28515625" style="667" customWidth="1"/>
    <col min="9403" max="9403" width="10.42578125" style="667" customWidth="1"/>
    <col min="9404" max="9404" width="9.7109375" style="667" customWidth="1"/>
    <col min="9405" max="9472" width="9.140625" style="667"/>
    <col min="9473" max="9473" width="4.7109375" style="667" customWidth="1"/>
    <col min="9474" max="9474" width="11.85546875" style="667" customWidth="1"/>
    <col min="9475" max="9475" width="43.5703125" style="667" customWidth="1"/>
    <col min="9476" max="9477" width="10.7109375" style="667" customWidth="1"/>
    <col min="9478" max="9478" width="13.7109375" style="667" customWidth="1"/>
    <col min="9479" max="9644" width="9.140625" style="667"/>
    <col min="9645" max="9645" width="2.28515625" style="667" customWidth="1"/>
    <col min="9646" max="9646" width="10.5703125" style="667" customWidth="1"/>
    <col min="9647" max="9647" width="53.5703125" style="667" customWidth="1"/>
    <col min="9648" max="9648" width="10.42578125" style="667" customWidth="1"/>
    <col min="9649" max="9649" width="10.7109375" style="667" customWidth="1"/>
    <col min="9650" max="9651" width="10.140625" style="667" customWidth="1"/>
    <col min="9652" max="9652" width="10.7109375" style="667" customWidth="1"/>
    <col min="9653" max="9653" width="0.7109375" style="667" customWidth="1"/>
    <col min="9654" max="9655" width="10" style="667" customWidth="1"/>
    <col min="9656" max="9656" width="10.7109375" style="667" customWidth="1"/>
    <col min="9657" max="9657" width="10.42578125" style="667" customWidth="1"/>
    <col min="9658" max="9658" width="10.28515625" style="667" customWidth="1"/>
    <col min="9659" max="9659" width="10.42578125" style="667" customWidth="1"/>
    <col min="9660" max="9660" width="9.7109375" style="667" customWidth="1"/>
    <col min="9661" max="9728" width="9.140625" style="667"/>
    <col min="9729" max="9729" width="4.7109375" style="667" customWidth="1"/>
    <col min="9730" max="9730" width="11.85546875" style="667" customWidth="1"/>
    <col min="9731" max="9731" width="43.5703125" style="667" customWidth="1"/>
    <col min="9732" max="9733" width="10.7109375" style="667" customWidth="1"/>
    <col min="9734" max="9734" width="13.7109375" style="667" customWidth="1"/>
    <col min="9735" max="9900" width="9.140625" style="667"/>
    <col min="9901" max="9901" width="2.28515625" style="667" customWidth="1"/>
    <col min="9902" max="9902" width="10.5703125" style="667" customWidth="1"/>
    <col min="9903" max="9903" width="53.5703125" style="667" customWidth="1"/>
    <col min="9904" max="9904" width="10.42578125" style="667" customWidth="1"/>
    <col min="9905" max="9905" width="10.7109375" style="667" customWidth="1"/>
    <col min="9906" max="9907" width="10.140625" style="667" customWidth="1"/>
    <col min="9908" max="9908" width="10.7109375" style="667" customWidth="1"/>
    <col min="9909" max="9909" width="0.7109375" style="667" customWidth="1"/>
    <col min="9910" max="9911" width="10" style="667" customWidth="1"/>
    <col min="9912" max="9912" width="10.7109375" style="667" customWidth="1"/>
    <col min="9913" max="9913" width="10.42578125" style="667" customWidth="1"/>
    <col min="9914" max="9914" width="10.28515625" style="667" customWidth="1"/>
    <col min="9915" max="9915" width="10.42578125" style="667" customWidth="1"/>
    <col min="9916" max="9916" width="9.7109375" style="667" customWidth="1"/>
    <col min="9917" max="9984" width="9.140625" style="667"/>
    <col min="9985" max="9985" width="4.7109375" style="667" customWidth="1"/>
    <col min="9986" max="9986" width="11.85546875" style="667" customWidth="1"/>
    <col min="9987" max="9987" width="43.5703125" style="667" customWidth="1"/>
    <col min="9988" max="9989" width="10.7109375" style="667" customWidth="1"/>
    <col min="9990" max="9990" width="13.7109375" style="667" customWidth="1"/>
    <col min="9991" max="10156" width="9.140625" style="667"/>
    <col min="10157" max="10157" width="2.28515625" style="667" customWidth="1"/>
    <col min="10158" max="10158" width="10.5703125" style="667" customWidth="1"/>
    <col min="10159" max="10159" width="53.5703125" style="667" customWidth="1"/>
    <col min="10160" max="10160" width="10.42578125" style="667" customWidth="1"/>
    <col min="10161" max="10161" width="10.7109375" style="667" customWidth="1"/>
    <col min="10162" max="10163" width="10.140625" style="667" customWidth="1"/>
    <col min="10164" max="10164" width="10.7109375" style="667" customWidth="1"/>
    <col min="10165" max="10165" width="0.7109375" style="667" customWidth="1"/>
    <col min="10166" max="10167" width="10" style="667" customWidth="1"/>
    <col min="10168" max="10168" width="10.7109375" style="667" customWidth="1"/>
    <col min="10169" max="10169" width="10.42578125" style="667" customWidth="1"/>
    <col min="10170" max="10170" width="10.28515625" style="667" customWidth="1"/>
    <col min="10171" max="10171" width="10.42578125" style="667" customWidth="1"/>
    <col min="10172" max="10172" width="9.7109375" style="667" customWidth="1"/>
    <col min="10173" max="10240" width="9.140625" style="667"/>
    <col min="10241" max="10241" width="4.7109375" style="667" customWidth="1"/>
    <col min="10242" max="10242" width="11.85546875" style="667" customWidth="1"/>
    <col min="10243" max="10243" width="43.5703125" style="667" customWidth="1"/>
    <col min="10244" max="10245" width="10.7109375" style="667" customWidth="1"/>
    <col min="10246" max="10246" width="13.7109375" style="667" customWidth="1"/>
    <col min="10247" max="10412" width="9.140625" style="667"/>
    <col min="10413" max="10413" width="2.28515625" style="667" customWidth="1"/>
    <col min="10414" max="10414" width="10.5703125" style="667" customWidth="1"/>
    <col min="10415" max="10415" width="53.5703125" style="667" customWidth="1"/>
    <col min="10416" max="10416" width="10.42578125" style="667" customWidth="1"/>
    <col min="10417" max="10417" width="10.7109375" style="667" customWidth="1"/>
    <col min="10418" max="10419" width="10.140625" style="667" customWidth="1"/>
    <col min="10420" max="10420" width="10.7109375" style="667" customWidth="1"/>
    <col min="10421" max="10421" width="0.7109375" style="667" customWidth="1"/>
    <col min="10422" max="10423" width="10" style="667" customWidth="1"/>
    <col min="10424" max="10424" width="10.7109375" style="667" customWidth="1"/>
    <col min="10425" max="10425" width="10.42578125" style="667" customWidth="1"/>
    <col min="10426" max="10426" width="10.28515625" style="667" customWidth="1"/>
    <col min="10427" max="10427" width="10.42578125" style="667" customWidth="1"/>
    <col min="10428" max="10428" width="9.7109375" style="667" customWidth="1"/>
    <col min="10429" max="10496" width="9.140625" style="667"/>
    <col min="10497" max="10497" width="4.7109375" style="667" customWidth="1"/>
    <col min="10498" max="10498" width="11.85546875" style="667" customWidth="1"/>
    <col min="10499" max="10499" width="43.5703125" style="667" customWidth="1"/>
    <col min="10500" max="10501" width="10.7109375" style="667" customWidth="1"/>
    <col min="10502" max="10502" width="13.7109375" style="667" customWidth="1"/>
    <col min="10503" max="10668" width="9.140625" style="667"/>
    <col min="10669" max="10669" width="2.28515625" style="667" customWidth="1"/>
    <col min="10670" max="10670" width="10.5703125" style="667" customWidth="1"/>
    <col min="10671" max="10671" width="53.5703125" style="667" customWidth="1"/>
    <col min="10672" max="10672" width="10.42578125" style="667" customWidth="1"/>
    <col min="10673" max="10673" width="10.7109375" style="667" customWidth="1"/>
    <col min="10674" max="10675" width="10.140625" style="667" customWidth="1"/>
    <col min="10676" max="10676" width="10.7109375" style="667" customWidth="1"/>
    <col min="10677" max="10677" width="0.7109375" style="667" customWidth="1"/>
    <col min="10678" max="10679" width="10" style="667" customWidth="1"/>
    <col min="10680" max="10680" width="10.7109375" style="667" customWidth="1"/>
    <col min="10681" max="10681" width="10.42578125" style="667" customWidth="1"/>
    <col min="10682" max="10682" width="10.28515625" style="667" customWidth="1"/>
    <col min="10683" max="10683" width="10.42578125" style="667" customWidth="1"/>
    <col min="10684" max="10684" width="9.7109375" style="667" customWidth="1"/>
    <col min="10685" max="10752" width="9.140625" style="667"/>
    <col min="10753" max="10753" width="4.7109375" style="667" customWidth="1"/>
    <col min="10754" max="10754" width="11.85546875" style="667" customWidth="1"/>
    <col min="10755" max="10755" width="43.5703125" style="667" customWidth="1"/>
    <col min="10756" max="10757" width="10.7109375" style="667" customWidth="1"/>
    <col min="10758" max="10758" width="13.7109375" style="667" customWidth="1"/>
    <col min="10759" max="10924" width="9.140625" style="667"/>
    <col min="10925" max="10925" width="2.28515625" style="667" customWidth="1"/>
    <col min="10926" max="10926" width="10.5703125" style="667" customWidth="1"/>
    <col min="10927" max="10927" width="53.5703125" style="667" customWidth="1"/>
    <col min="10928" max="10928" width="10.42578125" style="667" customWidth="1"/>
    <col min="10929" max="10929" width="10.7109375" style="667" customWidth="1"/>
    <col min="10930" max="10931" width="10.140625" style="667" customWidth="1"/>
    <col min="10932" max="10932" width="10.7109375" style="667" customWidth="1"/>
    <col min="10933" max="10933" width="0.7109375" style="667" customWidth="1"/>
    <col min="10934" max="10935" width="10" style="667" customWidth="1"/>
    <col min="10936" max="10936" width="10.7109375" style="667" customWidth="1"/>
    <col min="10937" max="10937" width="10.42578125" style="667" customWidth="1"/>
    <col min="10938" max="10938" width="10.28515625" style="667" customWidth="1"/>
    <col min="10939" max="10939" width="10.42578125" style="667" customWidth="1"/>
    <col min="10940" max="10940" width="9.7109375" style="667" customWidth="1"/>
    <col min="10941" max="11008" width="9.140625" style="667"/>
    <col min="11009" max="11009" width="4.7109375" style="667" customWidth="1"/>
    <col min="11010" max="11010" width="11.85546875" style="667" customWidth="1"/>
    <col min="11011" max="11011" width="43.5703125" style="667" customWidth="1"/>
    <col min="11012" max="11013" width="10.7109375" style="667" customWidth="1"/>
    <col min="11014" max="11014" width="13.7109375" style="667" customWidth="1"/>
    <col min="11015" max="11180" width="9.140625" style="667"/>
    <col min="11181" max="11181" width="2.28515625" style="667" customWidth="1"/>
    <col min="11182" max="11182" width="10.5703125" style="667" customWidth="1"/>
    <col min="11183" max="11183" width="53.5703125" style="667" customWidth="1"/>
    <col min="11184" max="11184" width="10.42578125" style="667" customWidth="1"/>
    <col min="11185" max="11185" width="10.7109375" style="667" customWidth="1"/>
    <col min="11186" max="11187" width="10.140625" style="667" customWidth="1"/>
    <col min="11188" max="11188" width="10.7109375" style="667" customWidth="1"/>
    <col min="11189" max="11189" width="0.7109375" style="667" customWidth="1"/>
    <col min="11190" max="11191" width="10" style="667" customWidth="1"/>
    <col min="11192" max="11192" width="10.7109375" style="667" customWidth="1"/>
    <col min="11193" max="11193" width="10.42578125" style="667" customWidth="1"/>
    <col min="11194" max="11194" width="10.28515625" style="667" customWidth="1"/>
    <col min="11195" max="11195" width="10.42578125" style="667" customWidth="1"/>
    <col min="11196" max="11196" width="9.7109375" style="667" customWidth="1"/>
    <col min="11197" max="11264" width="9.140625" style="667"/>
    <col min="11265" max="11265" width="4.7109375" style="667" customWidth="1"/>
    <col min="11266" max="11266" width="11.85546875" style="667" customWidth="1"/>
    <col min="11267" max="11267" width="43.5703125" style="667" customWidth="1"/>
    <col min="11268" max="11269" width="10.7109375" style="667" customWidth="1"/>
    <col min="11270" max="11270" width="13.7109375" style="667" customWidth="1"/>
    <col min="11271" max="11436" width="9.140625" style="667"/>
    <col min="11437" max="11437" width="2.28515625" style="667" customWidth="1"/>
    <col min="11438" max="11438" width="10.5703125" style="667" customWidth="1"/>
    <col min="11439" max="11439" width="53.5703125" style="667" customWidth="1"/>
    <col min="11440" max="11440" width="10.42578125" style="667" customWidth="1"/>
    <col min="11441" max="11441" width="10.7109375" style="667" customWidth="1"/>
    <col min="11442" max="11443" width="10.140625" style="667" customWidth="1"/>
    <col min="11444" max="11444" width="10.7109375" style="667" customWidth="1"/>
    <col min="11445" max="11445" width="0.7109375" style="667" customWidth="1"/>
    <col min="11446" max="11447" width="10" style="667" customWidth="1"/>
    <col min="11448" max="11448" width="10.7109375" style="667" customWidth="1"/>
    <col min="11449" max="11449" width="10.42578125" style="667" customWidth="1"/>
    <col min="11450" max="11450" width="10.28515625" style="667" customWidth="1"/>
    <col min="11451" max="11451" width="10.42578125" style="667" customWidth="1"/>
    <col min="11452" max="11452" width="9.7109375" style="667" customWidth="1"/>
    <col min="11453" max="11520" width="9.140625" style="667"/>
    <col min="11521" max="11521" width="4.7109375" style="667" customWidth="1"/>
    <col min="11522" max="11522" width="11.85546875" style="667" customWidth="1"/>
    <col min="11523" max="11523" width="43.5703125" style="667" customWidth="1"/>
    <col min="11524" max="11525" width="10.7109375" style="667" customWidth="1"/>
    <col min="11526" max="11526" width="13.7109375" style="667" customWidth="1"/>
    <col min="11527" max="11692" width="9.140625" style="667"/>
    <col min="11693" max="11693" width="2.28515625" style="667" customWidth="1"/>
    <col min="11694" max="11694" width="10.5703125" style="667" customWidth="1"/>
    <col min="11695" max="11695" width="53.5703125" style="667" customWidth="1"/>
    <col min="11696" max="11696" width="10.42578125" style="667" customWidth="1"/>
    <col min="11697" max="11697" width="10.7109375" style="667" customWidth="1"/>
    <col min="11698" max="11699" width="10.140625" style="667" customWidth="1"/>
    <col min="11700" max="11700" width="10.7109375" style="667" customWidth="1"/>
    <col min="11701" max="11701" width="0.7109375" style="667" customWidth="1"/>
    <col min="11702" max="11703" width="10" style="667" customWidth="1"/>
    <col min="11704" max="11704" width="10.7109375" style="667" customWidth="1"/>
    <col min="11705" max="11705" width="10.42578125" style="667" customWidth="1"/>
    <col min="11706" max="11706" width="10.28515625" style="667" customWidth="1"/>
    <col min="11707" max="11707" width="10.42578125" style="667" customWidth="1"/>
    <col min="11708" max="11708" width="9.7109375" style="667" customWidth="1"/>
    <col min="11709" max="11776" width="9.140625" style="667"/>
    <col min="11777" max="11777" width="4.7109375" style="667" customWidth="1"/>
    <col min="11778" max="11778" width="11.85546875" style="667" customWidth="1"/>
    <col min="11779" max="11779" width="43.5703125" style="667" customWidth="1"/>
    <col min="11780" max="11781" width="10.7109375" style="667" customWidth="1"/>
    <col min="11782" max="11782" width="13.7109375" style="667" customWidth="1"/>
    <col min="11783" max="11948" width="9.140625" style="667"/>
    <col min="11949" max="11949" width="2.28515625" style="667" customWidth="1"/>
    <col min="11950" max="11950" width="10.5703125" style="667" customWidth="1"/>
    <col min="11951" max="11951" width="53.5703125" style="667" customWidth="1"/>
    <col min="11952" max="11952" width="10.42578125" style="667" customWidth="1"/>
    <col min="11953" max="11953" width="10.7109375" style="667" customWidth="1"/>
    <col min="11954" max="11955" width="10.140625" style="667" customWidth="1"/>
    <col min="11956" max="11956" width="10.7109375" style="667" customWidth="1"/>
    <col min="11957" max="11957" width="0.7109375" style="667" customWidth="1"/>
    <col min="11958" max="11959" width="10" style="667" customWidth="1"/>
    <col min="11960" max="11960" width="10.7109375" style="667" customWidth="1"/>
    <col min="11961" max="11961" width="10.42578125" style="667" customWidth="1"/>
    <col min="11962" max="11962" width="10.28515625" style="667" customWidth="1"/>
    <col min="11963" max="11963" width="10.42578125" style="667" customWidth="1"/>
    <col min="11964" max="11964" width="9.7109375" style="667" customWidth="1"/>
    <col min="11965" max="12032" width="9.140625" style="667"/>
    <col min="12033" max="12033" width="4.7109375" style="667" customWidth="1"/>
    <col min="12034" max="12034" width="11.85546875" style="667" customWidth="1"/>
    <col min="12035" max="12035" width="43.5703125" style="667" customWidth="1"/>
    <col min="12036" max="12037" width="10.7109375" style="667" customWidth="1"/>
    <col min="12038" max="12038" width="13.7109375" style="667" customWidth="1"/>
    <col min="12039" max="12204" width="9.140625" style="667"/>
    <col min="12205" max="12205" width="2.28515625" style="667" customWidth="1"/>
    <col min="12206" max="12206" width="10.5703125" style="667" customWidth="1"/>
    <col min="12207" max="12207" width="53.5703125" style="667" customWidth="1"/>
    <col min="12208" max="12208" width="10.42578125" style="667" customWidth="1"/>
    <col min="12209" max="12209" width="10.7109375" style="667" customWidth="1"/>
    <col min="12210" max="12211" width="10.140625" style="667" customWidth="1"/>
    <col min="12212" max="12212" width="10.7109375" style="667" customWidth="1"/>
    <col min="12213" max="12213" width="0.7109375" style="667" customWidth="1"/>
    <col min="12214" max="12215" width="10" style="667" customWidth="1"/>
    <col min="12216" max="12216" width="10.7109375" style="667" customWidth="1"/>
    <col min="12217" max="12217" width="10.42578125" style="667" customWidth="1"/>
    <col min="12218" max="12218" width="10.28515625" style="667" customWidth="1"/>
    <col min="12219" max="12219" width="10.42578125" style="667" customWidth="1"/>
    <col min="12220" max="12220" width="9.7109375" style="667" customWidth="1"/>
    <col min="12221" max="12288" width="9.140625" style="667"/>
    <col min="12289" max="12289" width="4.7109375" style="667" customWidth="1"/>
    <col min="12290" max="12290" width="11.85546875" style="667" customWidth="1"/>
    <col min="12291" max="12291" width="43.5703125" style="667" customWidth="1"/>
    <col min="12292" max="12293" width="10.7109375" style="667" customWidth="1"/>
    <col min="12294" max="12294" width="13.7109375" style="667" customWidth="1"/>
    <col min="12295" max="12460" width="9.140625" style="667"/>
    <col min="12461" max="12461" width="2.28515625" style="667" customWidth="1"/>
    <col min="12462" max="12462" width="10.5703125" style="667" customWidth="1"/>
    <col min="12463" max="12463" width="53.5703125" style="667" customWidth="1"/>
    <col min="12464" max="12464" width="10.42578125" style="667" customWidth="1"/>
    <col min="12465" max="12465" width="10.7109375" style="667" customWidth="1"/>
    <col min="12466" max="12467" width="10.140625" style="667" customWidth="1"/>
    <col min="12468" max="12468" width="10.7109375" style="667" customWidth="1"/>
    <col min="12469" max="12469" width="0.7109375" style="667" customWidth="1"/>
    <col min="12470" max="12471" width="10" style="667" customWidth="1"/>
    <col min="12472" max="12472" width="10.7109375" style="667" customWidth="1"/>
    <col min="12473" max="12473" width="10.42578125" style="667" customWidth="1"/>
    <col min="12474" max="12474" width="10.28515625" style="667" customWidth="1"/>
    <col min="12475" max="12475" width="10.42578125" style="667" customWidth="1"/>
    <col min="12476" max="12476" width="9.7109375" style="667" customWidth="1"/>
    <col min="12477" max="12544" width="9.140625" style="667"/>
    <col min="12545" max="12545" width="4.7109375" style="667" customWidth="1"/>
    <col min="12546" max="12546" width="11.85546875" style="667" customWidth="1"/>
    <col min="12547" max="12547" width="43.5703125" style="667" customWidth="1"/>
    <col min="12548" max="12549" width="10.7109375" style="667" customWidth="1"/>
    <col min="12550" max="12550" width="13.7109375" style="667" customWidth="1"/>
    <col min="12551" max="12716" width="9.140625" style="667"/>
    <col min="12717" max="12717" width="2.28515625" style="667" customWidth="1"/>
    <col min="12718" max="12718" width="10.5703125" style="667" customWidth="1"/>
    <col min="12719" max="12719" width="53.5703125" style="667" customWidth="1"/>
    <col min="12720" max="12720" width="10.42578125" style="667" customWidth="1"/>
    <col min="12721" max="12721" width="10.7109375" style="667" customWidth="1"/>
    <col min="12722" max="12723" width="10.140625" style="667" customWidth="1"/>
    <col min="12724" max="12724" width="10.7109375" style="667" customWidth="1"/>
    <col min="12725" max="12725" width="0.7109375" style="667" customWidth="1"/>
    <col min="12726" max="12727" width="10" style="667" customWidth="1"/>
    <col min="12728" max="12728" width="10.7109375" style="667" customWidth="1"/>
    <col min="12729" max="12729" width="10.42578125" style="667" customWidth="1"/>
    <col min="12730" max="12730" width="10.28515625" style="667" customWidth="1"/>
    <col min="12731" max="12731" width="10.42578125" style="667" customWidth="1"/>
    <col min="12732" max="12732" width="9.7109375" style="667" customWidth="1"/>
    <col min="12733" max="12800" width="9.140625" style="667"/>
    <col min="12801" max="12801" width="4.7109375" style="667" customWidth="1"/>
    <col min="12802" max="12802" width="11.85546875" style="667" customWidth="1"/>
    <col min="12803" max="12803" width="43.5703125" style="667" customWidth="1"/>
    <col min="12804" max="12805" width="10.7109375" style="667" customWidth="1"/>
    <col min="12806" max="12806" width="13.7109375" style="667" customWidth="1"/>
    <col min="12807" max="12972" width="9.140625" style="667"/>
    <col min="12973" max="12973" width="2.28515625" style="667" customWidth="1"/>
    <col min="12974" max="12974" width="10.5703125" style="667" customWidth="1"/>
    <col min="12975" max="12975" width="53.5703125" style="667" customWidth="1"/>
    <col min="12976" max="12976" width="10.42578125" style="667" customWidth="1"/>
    <col min="12977" max="12977" width="10.7109375" style="667" customWidth="1"/>
    <col min="12978" max="12979" width="10.140625" style="667" customWidth="1"/>
    <col min="12980" max="12980" width="10.7109375" style="667" customWidth="1"/>
    <col min="12981" max="12981" width="0.7109375" style="667" customWidth="1"/>
    <col min="12982" max="12983" width="10" style="667" customWidth="1"/>
    <col min="12984" max="12984" width="10.7109375" style="667" customWidth="1"/>
    <col min="12985" max="12985" width="10.42578125" style="667" customWidth="1"/>
    <col min="12986" max="12986" width="10.28515625" style="667" customWidth="1"/>
    <col min="12987" max="12987" width="10.42578125" style="667" customWidth="1"/>
    <col min="12988" max="12988" width="9.7109375" style="667" customWidth="1"/>
    <col min="12989" max="13056" width="9.140625" style="667"/>
    <col min="13057" max="13057" width="4.7109375" style="667" customWidth="1"/>
    <col min="13058" max="13058" width="11.85546875" style="667" customWidth="1"/>
    <col min="13059" max="13059" width="43.5703125" style="667" customWidth="1"/>
    <col min="13060" max="13061" width="10.7109375" style="667" customWidth="1"/>
    <col min="13062" max="13062" width="13.7109375" style="667" customWidth="1"/>
    <col min="13063" max="13228" width="9.140625" style="667"/>
    <col min="13229" max="13229" width="2.28515625" style="667" customWidth="1"/>
    <col min="13230" max="13230" width="10.5703125" style="667" customWidth="1"/>
    <col min="13231" max="13231" width="53.5703125" style="667" customWidth="1"/>
    <col min="13232" max="13232" width="10.42578125" style="667" customWidth="1"/>
    <col min="13233" max="13233" width="10.7109375" style="667" customWidth="1"/>
    <col min="13234" max="13235" width="10.140625" style="667" customWidth="1"/>
    <col min="13236" max="13236" width="10.7109375" style="667" customWidth="1"/>
    <col min="13237" max="13237" width="0.7109375" style="667" customWidth="1"/>
    <col min="13238" max="13239" width="10" style="667" customWidth="1"/>
    <col min="13240" max="13240" width="10.7109375" style="667" customWidth="1"/>
    <col min="13241" max="13241" width="10.42578125" style="667" customWidth="1"/>
    <col min="13242" max="13242" width="10.28515625" style="667" customWidth="1"/>
    <col min="13243" max="13243" width="10.42578125" style="667" customWidth="1"/>
    <col min="13244" max="13244" width="9.7109375" style="667" customWidth="1"/>
    <col min="13245" max="13312" width="9.140625" style="667"/>
    <col min="13313" max="13313" width="4.7109375" style="667" customWidth="1"/>
    <col min="13314" max="13314" width="11.85546875" style="667" customWidth="1"/>
    <col min="13315" max="13315" width="43.5703125" style="667" customWidth="1"/>
    <col min="13316" max="13317" width="10.7109375" style="667" customWidth="1"/>
    <col min="13318" max="13318" width="13.7109375" style="667" customWidth="1"/>
    <col min="13319" max="13484" width="9.140625" style="667"/>
    <col min="13485" max="13485" width="2.28515625" style="667" customWidth="1"/>
    <col min="13486" max="13486" width="10.5703125" style="667" customWidth="1"/>
    <col min="13487" max="13487" width="53.5703125" style="667" customWidth="1"/>
    <col min="13488" max="13488" width="10.42578125" style="667" customWidth="1"/>
    <col min="13489" max="13489" width="10.7109375" style="667" customWidth="1"/>
    <col min="13490" max="13491" width="10.140625" style="667" customWidth="1"/>
    <col min="13492" max="13492" width="10.7109375" style="667" customWidth="1"/>
    <col min="13493" max="13493" width="0.7109375" style="667" customWidth="1"/>
    <col min="13494" max="13495" width="10" style="667" customWidth="1"/>
    <col min="13496" max="13496" width="10.7109375" style="667" customWidth="1"/>
    <col min="13497" max="13497" width="10.42578125" style="667" customWidth="1"/>
    <col min="13498" max="13498" width="10.28515625" style="667" customWidth="1"/>
    <col min="13499" max="13499" width="10.42578125" style="667" customWidth="1"/>
    <col min="13500" max="13500" width="9.7109375" style="667" customWidth="1"/>
    <col min="13501" max="13568" width="9.140625" style="667"/>
    <col min="13569" max="13569" width="4.7109375" style="667" customWidth="1"/>
    <col min="13570" max="13570" width="11.85546875" style="667" customWidth="1"/>
    <col min="13571" max="13571" width="43.5703125" style="667" customWidth="1"/>
    <col min="13572" max="13573" width="10.7109375" style="667" customWidth="1"/>
    <col min="13574" max="13574" width="13.7109375" style="667" customWidth="1"/>
    <col min="13575" max="13740" width="9.140625" style="667"/>
    <col min="13741" max="13741" width="2.28515625" style="667" customWidth="1"/>
    <col min="13742" max="13742" width="10.5703125" style="667" customWidth="1"/>
    <col min="13743" max="13743" width="53.5703125" style="667" customWidth="1"/>
    <col min="13744" max="13744" width="10.42578125" style="667" customWidth="1"/>
    <col min="13745" max="13745" width="10.7109375" style="667" customWidth="1"/>
    <col min="13746" max="13747" width="10.140625" style="667" customWidth="1"/>
    <col min="13748" max="13748" width="10.7109375" style="667" customWidth="1"/>
    <col min="13749" max="13749" width="0.7109375" style="667" customWidth="1"/>
    <col min="13750" max="13751" width="10" style="667" customWidth="1"/>
    <col min="13752" max="13752" width="10.7109375" style="667" customWidth="1"/>
    <col min="13753" max="13753" width="10.42578125" style="667" customWidth="1"/>
    <col min="13754" max="13754" width="10.28515625" style="667" customWidth="1"/>
    <col min="13755" max="13755" width="10.42578125" style="667" customWidth="1"/>
    <col min="13756" max="13756" width="9.7109375" style="667" customWidth="1"/>
    <col min="13757" max="13824" width="9.140625" style="667"/>
    <col min="13825" max="13825" width="4.7109375" style="667" customWidth="1"/>
    <col min="13826" max="13826" width="11.85546875" style="667" customWidth="1"/>
    <col min="13827" max="13827" width="43.5703125" style="667" customWidth="1"/>
    <col min="13828" max="13829" width="10.7109375" style="667" customWidth="1"/>
    <col min="13830" max="13830" width="13.7109375" style="667" customWidth="1"/>
    <col min="13831" max="13996" width="9.140625" style="667"/>
    <col min="13997" max="13997" width="2.28515625" style="667" customWidth="1"/>
    <col min="13998" max="13998" width="10.5703125" style="667" customWidth="1"/>
    <col min="13999" max="13999" width="53.5703125" style="667" customWidth="1"/>
    <col min="14000" max="14000" width="10.42578125" style="667" customWidth="1"/>
    <col min="14001" max="14001" width="10.7109375" style="667" customWidth="1"/>
    <col min="14002" max="14003" width="10.140625" style="667" customWidth="1"/>
    <col min="14004" max="14004" width="10.7109375" style="667" customWidth="1"/>
    <col min="14005" max="14005" width="0.7109375" style="667" customWidth="1"/>
    <col min="14006" max="14007" width="10" style="667" customWidth="1"/>
    <col min="14008" max="14008" width="10.7109375" style="667" customWidth="1"/>
    <col min="14009" max="14009" width="10.42578125" style="667" customWidth="1"/>
    <col min="14010" max="14010" width="10.28515625" style="667" customWidth="1"/>
    <col min="14011" max="14011" width="10.42578125" style="667" customWidth="1"/>
    <col min="14012" max="14012" width="9.7109375" style="667" customWidth="1"/>
    <col min="14013" max="14080" width="9.140625" style="667"/>
    <col min="14081" max="14081" width="4.7109375" style="667" customWidth="1"/>
    <col min="14082" max="14082" width="11.85546875" style="667" customWidth="1"/>
    <col min="14083" max="14083" width="43.5703125" style="667" customWidth="1"/>
    <col min="14084" max="14085" width="10.7109375" style="667" customWidth="1"/>
    <col min="14086" max="14086" width="13.7109375" style="667" customWidth="1"/>
    <col min="14087" max="14252" width="9.140625" style="667"/>
    <col min="14253" max="14253" width="2.28515625" style="667" customWidth="1"/>
    <col min="14254" max="14254" width="10.5703125" style="667" customWidth="1"/>
    <col min="14255" max="14255" width="53.5703125" style="667" customWidth="1"/>
    <col min="14256" max="14256" width="10.42578125" style="667" customWidth="1"/>
    <col min="14257" max="14257" width="10.7109375" style="667" customWidth="1"/>
    <col min="14258" max="14259" width="10.140625" style="667" customWidth="1"/>
    <col min="14260" max="14260" width="10.7109375" style="667" customWidth="1"/>
    <col min="14261" max="14261" width="0.7109375" style="667" customWidth="1"/>
    <col min="14262" max="14263" width="10" style="667" customWidth="1"/>
    <col min="14264" max="14264" width="10.7109375" style="667" customWidth="1"/>
    <col min="14265" max="14265" width="10.42578125" style="667" customWidth="1"/>
    <col min="14266" max="14266" width="10.28515625" style="667" customWidth="1"/>
    <col min="14267" max="14267" width="10.42578125" style="667" customWidth="1"/>
    <col min="14268" max="14268" width="9.7109375" style="667" customWidth="1"/>
    <col min="14269" max="14336" width="9.140625" style="667"/>
    <col min="14337" max="14337" width="4.7109375" style="667" customWidth="1"/>
    <col min="14338" max="14338" width="11.85546875" style="667" customWidth="1"/>
    <col min="14339" max="14339" width="43.5703125" style="667" customWidth="1"/>
    <col min="14340" max="14341" width="10.7109375" style="667" customWidth="1"/>
    <col min="14342" max="14342" width="13.7109375" style="667" customWidth="1"/>
    <col min="14343" max="14508" width="9.140625" style="667"/>
    <col min="14509" max="14509" width="2.28515625" style="667" customWidth="1"/>
    <col min="14510" max="14510" width="10.5703125" style="667" customWidth="1"/>
    <col min="14511" max="14511" width="53.5703125" style="667" customWidth="1"/>
    <col min="14512" max="14512" width="10.42578125" style="667" customWidth="1"/>
    <col min="14513" max="14513" width="10.7109375" style="667" customWidth="1"/>
    <col min="14514" max="14515" width="10.140625" style="667" customWidth="1"/>
    <col min="14516" max="14516" width="10.7109375" style="667" customWidth="1"/>
    <col min="14517" max="14517" width="0.7109375" style="667" customWidth="1"/>
    <col min="14518" max="14519" width="10" style="667" customWidth="1"/>
    <col min="14520" max="14520" width="10.7109375" style="667" customWidth="1"/>
    <col min="14521" max="14521" width="10.42578125" style="667" customWidth="1"/>
    <col min="14522" max="14522" width="10.28515625" style="667" customWidth="1"/>
    <col min="14523" max="14523" width="10.42578125" style="667" customWidth="1"/>
    <col min="14524" max="14524" width="9.7109375" style="667" customWidth="1"/>
    <col min="14525" max="14592" width="9.140625" style="667"/>
    <col min="14593" max="14593" width="4.7109375" style="667" customWidth="1"/>
    <col min="14594" max="14594" width="11.85546875" style="667" customWidth="1"/>
    <col min="14595" max="14595" width="43.5703125" style="667" customWidth="1"/>
    <col min="14596" max="14597" width="10.7109375" style="667" customWidth="1"/>
    <col min="14598" max="14598" width="13.7109375" style="667" customWidth="1"/>
    <col min="14599" max="14764" width="9.140625" style="667"/>
    <col min="14765" max="14765" width="2.28515625" style="667" customWidth="1"/>
    <col min="14766" max="14766" width="10.5703125" style="667" customWidth="1"/>
    <col min="14767" max="14767" width="53.5703125" style="667" customWidth="1"/>
    <col min="14768" max="14768" width="10.42578125" style="667" customWidth="1"/>
    <col min="14769" max="14769" width="10.7109375" style="667" customWidth="1"/>
    <col min="14770" max="14771" width="10.140625" style="667" customWidth="1"/>
    <col min="14772" max="14772" width="10.7109375" style="667" customWidth="1"/>
    <col min="14773" max="14773" width="0.7109375" style="667" customWidth="1"/>
    <col min="14774" max="14775" width="10" style="667" customWidth="1"/>
    <col min="14776" max="14776" width="10.7109375" style="667" customWidth="1"/>
    <col min="14777" max="14777" width="10.42578125" style="667" customWidth="1"/>
    <col min="14778" max="14778" width="10.28515625" style="667" customWidth="1"/>
    <col min="14779" max="14779" width="10.42578125" style="667" customWidth="1"/>
    <col min="14780" max="14780" width="9.7109375" style="667" customWidth="1"/>
    <col min="14781" max="14848" width="9.140625" style="667"/>
    <col min="14849" max="14849" width="4.7109375" style="667" customWidth="1"/>
    <col min="14850" max="14850" width="11.85546875" style="667" customWidth="1"/>
    <col min="14851" max="14851" width="43.5703125" style="667" customWidth="1"/>
    <col min="14852" max="14853" width="10.7109375" style="667" customWidth="1"/>
    <col min="14854" max="14854" width="13.7109375" style="667" customWidth="1"/>
    <col min="14855" max="15020" width="9.140625" style="667"/>
    <col min="15021" max="15021" width="2.28515625" style="667" customWidth="1"/>
    <col min="15022" max="15022" width="10.5703125" style="667" customWidth="1"/>
    <col min="15023" max="15023" width="53.5703125" style="667" customWidth="1"/>
    <col min="15024" max="15024" width="10.42578125" style="667" customWidth="1"/>
    <col min="15025" max="15025" width="10.7109375" style="667" customWidth="1"/>
    <col min="15026" max="15027" width="10.140625" style="667" customWidth="1"/>
    <col min="15028" max="15028" width="10.7109375" style="667" customWidth="1"/>
    <col min="15029" max="15029" width="0.7109375" style="667" customWidth="1"/>
    <col min="15030" max="15031" width="10" style="667" customWidth="1"/>
    <col min="15032" max="15032" width="10.7109375" style="667" customWidth="1"/>
    <col min="15033" max="15033" width="10.42578125" style="667" customWidth="1"/>
    <col min="15034" max="15034" width="10.28515625" style="667" customWidth="1"/>
    <col min="15035" max="15035" width="10.42578125" style="667" customWidth="1"/>
    <col min="15036" max="15036" width="9.7109375" style="667" customWidth="1"/>
    <col min="15037" max="15104" width="9.140625" style="667"/>
    <col min="15105" max="15105" width="4.7109375" style="667" customWidth="1"/>
    <col min="15106" max="15106" width="11.85546875" style="667" customWidth="1"/>
    <col min="15107" max="15107" width="43.5703125" style="667" customWidth="1"/>
    <col min="15108" max="15109" width="10.7109375" style="667" customWidth="1"/>
    <col min="15110" max="15110" width="13.7109375" style="667" customWidth="1"/>
    <col min="15111" max="15276" width="9.140625" style="667"/>
    <col min="15277" max="15277" width="2.28515625" style="667" customWidth="1"/>
    <col min="15278" max="15278" width="10.5703125" style="667" customWidth="1"/>
    <col min="15279" max="15279" width="53.5703125" style="667" customWidth="1"/>
    <col min="15280" max="15280" width="10.42578125" style="667" customWidth="1"/>
    <col min="15281" max="15281" width="10.7109375" style="667" customWidth="1"/>
    <col min="15282" max="15283" width="10.140625" style="667" customWidth="1"/>
    <col min="15284" max="15284" width="10.7109375" style="667" customWidth="1"/>
    <col min="15285" max="15285" width="0.7109375" style="667" customWidth="1"/>
    <col min="15286" max="15287" width="10" style="667" customWidth="1"/>
    <col min="15288" max="15288" width="10.7109375" style="667" customWidth="1"/>
    <col min="15289" max="15289" width="10.42578125" style="667" customWidth="1"/>
    <col min="15290" max="15290" width="10.28515625" style="667" customWidth="1"/>
    <col min="15291" max="15291" width="10.42578125" style="667" customWidth="1"/>
    <col min="15292" max="15292" width="9.7109375" style="667" customWidth="1"/>
    <col min="15293" max="15360" width="9.140625" style="667"/>
    <col min="15361" max="15361" width="4.7109375" style="667" customWidth="1"/>
    <col min="15362" max="15362" width="11.85546875" style="667" customWidth="1"/>
    <col min="15363" max="15363" width="43.5703125" style="667" customWidth="1"/>
    <col min="15364" max="15365" width="10.7109375" style="667" customWidth="1"/>
    <col min="15366" max="15366" width="13.7109375" style="667" customWidth="1"/>
    <col min="15367" max="15532" width="9.140625" style="667"/>
    <col min="15533" max="15533" width="2.28515625" style="667" customWidth="1"/>
    <col min="15534" max="15534" width="10.5703125" style="667" customWidth="1"/>
    <col min="15535" max="15535" width="53.5703125" style="667" customWidth="1"/>
    <col min="15536" max="15536" width="10.42578125" style="667" customWidth="1"/>
    <col min="15537" max="15537" width="10.7109375" style="667" customWidth="1"/>
    <col min="15538" max="15539" width="10.140625" style="667" customWidth="1"/>
    <col min="15540" max="15540" width="10.7109375" style="667" customWidth="1"/>
    <col min="15541" max="15541" width="0.7109375" style="667" customWidth="1"/>
    <col min="15542" max="15543" width="10" style="667" customWidth="1"/>
    <col min="15544" max="15544" width="10.7109375" style="667" customWidth="1"/>
    <col min="15545" max="15545" width="10.42578125" style="667" customWidth="1"/>
    <col min="15546" max="15546" width="10.28515625" style="667" customWidth="1"/>
    <col min="15547" max="15547" width="10.42578125" style="667" customWidth="1"/>
    <col min="15548" max="15548" width="9.7109375" style="667" customWidth="1"/>
    <col min="15549" max="15616" width="9.140625" style="667"/>
    <col min="15617" max="15617" width="4.7109375" style="667" customWidth="1"/>
    <col min="15618" max="15618" width="11.85546875" style="667" customWidth="1"/>
    <col min="15619" max="15619" width="43.5703125" style="667" customWidth="1"/>
    <col min="15620" max="15621" width="10.7109375" style="667" customWidth="1"/>
    <col min="15622" max="15622" width="13.7109375" style="667" customWidth="1"/>
    <col min="15623" max="15788" width="9.140625" style="667"/>
    <col min="15789" max="15789" width="2.28515625" style="667" customWidth="1"/>
    <col min="15790" max="15790" width="10.5703125" style="667" customWidth="1"/>
    <col min="15791" max="15791" width="53.5703125" style="667" customWidth="1"/>
    <col min="15792" max="15792" width="10.42578125" style="667" customWidth="1"/>
    <col min="15793" max="15793" width="10.7109375" style="667" customWidth="1"/>
    <col min="15794" max="15795" width="10.140625" style="667" customWidth="1"/>
    <col min="15796" max="15796" width="10.7109375" style="667" customWidth="1"/>
    <col min="15797" max="15797" width="0.7109375" style="667" customWidth="1"/>
    <col min="15798" max="15799" width="10" style="667" customWidth="1"/>
    <col min="15800" max="15800" width="10.7109375" style="667" customWidth="1"/>
    <col min="15801" max="15801" width="10.42578125" style="667" customWidth="1"/>
    <col min="15802" max="15802" width="10.28515625" style="667" customWidth="1"/>
    <col min="15803" max="15803" width="10.42578125" style="667" customWidth="1"/>
    <col min="15804" max="15804" width="9.7109375" style="667" customWidth="1"/>
    <col min="15805" max="15872" width="9.140625" style="667"/>
    <col min="15873" max="15873" width="4.7109375" style="667" customWidth="1"/>
    <col min="15874" max="15874" width="11.85546875" style="667" customWidth="1"/>
    <col min="15875" max="15875" width="43.5703125" style="667" customWidth="1"/>
    <col min="15876" max="15877" width="10.7109375" style="667" customWidth="1"/>
    <col min="15878" max="15878" width="13.7109375" style="667" customWidth="1"/>
    <col min="15879" max="16044" width="9.140625" style="667"/>
    <col min="16045" max="16045" width="2.28515625" style="667" customWidth="1"/>
    <col min="16046" max="16046" width="10.5703125" style="667" customWidth="1"/>
    <col min="16047" max="16047" width="53.5703125" style="667" customWidth="1"/>
    <col min="16048" max="16048" width="10.42578125" style="667" customWidth="1"/>
    <col min="16049" max="16049" width="10.7109375" style="667" customWidth="1"/>
    <col min="16050" max="16051" width="10.140625" style="667" customWidth="1"/>
    <col min="16052" max="16052" width="10.7109375" style="667" customWidth="1"/>
    <col min="16053" max="16053" width="0.7109375" style="667" customWidth="1"/>
    <col min="16054" max="16055" width="10" style="667" customWidth="1"/>
    <col min="16056" max="16056" width="10.7109375" style="667" customWidth="1"/>
    <col min="16057" max="16057" width="10.42578125" style="667" customWidth="1"/>
    <col min="16058" max="16058" width="10.28515625" style="667" customWidth="1"/>
    <col min="16059" max="16059" width="10.42578125" style="667" customWidth="1"/>
    <col min="16060" max="16060" width="9.7109375" style="667" customWidth="1"/>
    <col min="16061" max="16128" width="9.140625" style="667"/>
    <col min="16129" max="16129" width="4.7109375" style="667" customWidth="1"/>
    <col min="16130" max="16130" width="11.85546875" style="667" customWidth="1"/>
    <col min="16131" max="16131" width="43.5703125" style="667" customWidth="1"/>
    <col min="16132" max="16133" width="10.7109375" style="667" customWidth="1"/>
    <col min="16134" max="16134" width="13.7109375" style="667" customWidth="1"/>
    <col min="16135" max="16300" width="9.140625" style="667"/>
    <col min="16301" max="16301" width="2.28515625" style="667" customWidth="1"/>
    <col min="16302" max="16302" width="10.5703125" style="667" customWidth="1"/>
    <col min="16303" max="16303" width="53.5703125" style="667" customWidth="1"/>
    <col min="16304" max="16304" width="10.42578125" style="667" customWidth="1"/>
    <col min="16305" max="16305" width="10.7109375" style="667" customWidth="1"/>
    <col min="16306" max="16307" width="10.140625" style="667" customWidth="1"/>
    <col min="16308" max="16308" width="10.7109375" style="667" customWidth="1"/>
    <col min="16309" max="16309" width="0.7109375" style="667" customWidth="1"/>
    <col min="16310" max="16311" width="10" style="667" customWidth="1"/>
    <col min="16312" max="16312" width="10.7109375" style="667" customWidth="1"/>
    <col min="16313" max="16313" width="10.42578125" style="667" customWidth="1"/>
    <col min="16314" max="16314" width="10.28515625" style="667" customWidth="1"/>
    <col min="16315" max="16315" width="10.42578125" style="667" customWidth="1"/>
    <col min="16316" max="16316" width="9.7109375" style="667" customWidth="1"/>
    <col min="16317" max="16384" width="9.140625" style="667"/>
  </cols>
  <sheetData>
    <row r="1" spans="1:6" s="652" customFormat="1" ht="36" customHeight="1" x14ac:dyDescent="0.25">
      <c r="B1" s="653" t="s">
        <v>352</v>
      </c>
      <c r="C1" s="654"/>
    </row>
    <row r="2" spans="1:6" s="652" customFormat="1" ht="36" customHeight="1" x14ac:dyDescent="0.25">
      <c r="B2" s="655"/>
      <c r="C2" s="654"/>
    </row>
    <row r="3" spans="1:6" s="652" customFormat="1" ht="12.75" customHeight="1" x14ac:dyDescent="0.25">
      <c r="B3" s="656"/>
      <c r="C3" s="657"/>
      <c r="D3" s="658" t="s">
        <v>353</v>
      </c>
      <c r="E3" s="658" t="s">
        <v>353</v>
      </c>
      <c r="F3" s="658" t="s">
        <v>353</v>
      </c>
    </row>
    <row r="4" spans="1:6" s="652" customFormat="1" ht="27" customHeight="1" x14ac:dyDescent="0.25">
      <c r="A4" s="659"/>
      <c r="B4" s="660"/>
      <c r="C4" s="661"/>
      <c r="D4" s="662" t="s">
        <v>354</v>
      </c>
      <c r="E4" s="662" t="s">
        <v>355</v>
      </c>
      <c r="F4" s="662" t="s">
        <v>288</v>
      </c>
    </row>
    <row r="5" spans="1:6" s="663" customFormat="1" ht="27" customHeight="1" x14ac:dyDescent="0.25">
      <c r="B5" s="664" t="s">
        <v>356</v>
      </c>
      <c r="C5" s="665"/>
      <c r="D5" s="666">
        <f>SUM(D6,D22,D7,D8,D17)</f>
        <v>3038</v>
      </c>
      <c r="E5" s="666">
        <f>SUM(E6,E22,E7,E8,E17)</f>
        <v>3764</v>
      </c>
      <c r="F5" s="666">
        <f>SUM(F6,F22,F7,F8,F17)</f>
        <v>2724.6130899999998</v>
      </c>
    </row>
    <row r="6" spans="1:6" x14ac:dyDescent="0.25">
      <c r="B6" s="668" t="s">
        <v>357</v>
      </c>
      <c r="C6" s="669"/>
      <c r="D6" s="670">
        <v>958</v>
      </c>
      <c r="E6" s="671">
        <v>958</v>
      </c>
      <c r="F6" s="670">
        <v>958.11900000000003</v>
      </c>
    </row>
    <row r="7" spans="1:6" x14ac:dyDescent="0.25">
      <c r="B7" s="668" t="s">
        <v>358</v>
      </c>
      <c r="C7" s="669"/>
      <c r="D7" s="670"/>
      <c r="E7" s="671">
        <v>726</v>
      </c>
      <c r="F7" s="670">
        <v>726.48599999999999</v>
      </c>
    </row>
    <row r="8" spans="1:6" s="672" customFormat="1" x14ac:dyDescent="0.25">
      <c r="B8" s="673" t="s">
        <v>359</v>
      </c>
      <c r="C8" s="674"/>
      <c r="D8" s="675">
        <f>SUM(D9:D21)</f>
        <v>2080</v>
      </c>
      <c r="E8" s="675">
        <f>SUM(E9:E21)</f>
        <v>2080</v>
      </c>
      <c r="F8" s="675">
        <f>SUM(F9:F21)</f>
        <v>1040</v>
      </c>
    </row>
    <row r="9" spans="1:6" s="676" customFormat="1" x14ac:dyDescent="0.25">
      <c r="B9" s="677" t="s">
        <v>360</v>
      </c>
      <c r="C9" s="678"/>
      <c r="D9" s="679">
        <v>2080</v>
      </c>
      <c r="E9" s="679">
        <v>2080</v>
      </c>
      <c r="F9" s="679">
        <v>1040</v>
      </c>
    </row>
    <row r="10" spans="1:6" s="676" customFormat="1" x14ac:dyDescent="0.25">
      <c r="B10" s="677"/>
      <c r="C10" s="678"/>
      <c r="D10" s="679"/>
      <c r="E10" s="679"/>
      <c r="F10" s="679"/>
    </row>
    <row r="11" spans="1:6" s="676" customFormat="1" x14ac:dyDescent="0.25">
      <c r="B11" s="677"/>
      <c r="C11" s="678"/>
      <c r="D11" s="679"/>
      <c r="E11" s="679"/>
      <c r="F11" s="679"/>
    </row>
    <row r="12" spans="1:6" s="676" customFormat="1" x14ac:dyDescent="0.25">
      <c r="B12" s="677"/>
      <c r="C12" s="678"/>
      <c r="D12" s="679"/>
      <c r="E12" s="679"/>
      <c r="F12" s="679"/>
    </row>
    <row r="13" spans="1:6" s="676" customFormat="1" x14ac:dyDescent="0.25">
      <c r="B13" s="677"/>
      <c r="C13" s="678"/>
      <c r="D13" s="679"/>
      <c r="E13" s="679"/>
      <c r="F13" s="679"/>
    </row>
    <row r="14" spans="1:6" s="676" customFormat="1" x14ac:dyDescent="0.25">
      <c r="B14" s="677"/>
      <c r="C14" s="678"/>
      <c r="D14" s="679"/>
      <c r="E14" s="679"/>
      <c r="F14" s="679"/>
    </row>
    <row r="15" spans="1:6" s="676" customFormat="1" x14ac:dyDescent="0.25">
      <c r="B15" s="677"/>
      <c r="C15" s="678"/>
      <c r="D15" s="679"/>
      <c r="E15" s="679"/>
      <c r="F15" s="679"/>
    </row>
    <row r="16" spans="1:6" s="676" customFormat="1" x14ac:dyDescent="0.25">
      <c r="B16" s="677"/>
      <c r="C16" s="678"/>
      <c r="D16" s="679"/>
      <c r="E16" s="679"/>
      <c r="F16" s="679"/>
    </row>
    <row r="17" spans="2:6" s="676" customFormat="1" hidden="1" x14ac:dyDescent="0.25">
      <c r="B17" s="680" t="s">
        <v>361</v>
      </c>
      <c r="C17" s="681"/>
      <c r="D17" s="682">
        <f>SUM(D18:D21)</f>
        <v>0</v>
      </c>
      <c r="E17" s="682">
        <f>SUM(E18:E21)</f>
        <v>0</v>
      </c>
      <c r="F17" s="682">
        <f>SUM(F18:F21)</f>
        <v>0</v>
      </c>
    </row>
    <row r="18" spans="2:6" s="676" customFormat="1" x14ac:dyDescent="0.25">
      <c r="B18" s="677"/>
      <c r="C18" s="678"/>
      <c r="D18" s="679"/>
      <c r="E18" s="679"/>
      <c r="F18" s="679"/>
    </row>
    <row r="19" spans="2:6" s="676" customFormat="1" x14ac:dyDescent="0.25">
      <c r="B19" s="677"/>
      <c r="C19" s="678"/>
      <c r="D19" s="679"/>
      <c r="E19" s="679"/>
      <c r="F19" s="679"/>
    </row>
    <row r="20" spans="2:6" s="676" customFormat="1" x14ac:dyDescent="0.25">
      <c r="B20" s="677"/>
      <c r="C20" s="678"/>
      <c r="D20" s="679"/>
      <c r="E20" s="679"/>
      <c r="F20" s="679"/>
    </row>
    <row r="21" spans="2:6" s="676" customFormat="1" x14ac:dyDescent="0.25">
      <c r="B21" s="677"/>
      <c r="C21" s="678"/>
      <c r="D21" s="679"/>
      <c r="E21" s="679"/>
      <c r="F21" s="679"/>
    </row>
    <row r="22" spans="2:6" s="676" customFormat="1" x14ac:dyDescent="0.25">
      <c r="B22" s="786" t="s">
        <v>362</v>
      </c>
      <c r="C22" s="787"/>
      <c r="D22" s="682"/>
      <c r="E22" s="683"/>
      <c r="F22" s="682">
        <f>SUM(F23)</f>
        <v>8.09E-3</v>
      </c>
    </row>
    <row r="23" spans="2:6" s="676" customFormat="1" x14ac:dyDescent="0.25">
      <c r="B23" s="684"/>
      <c r="C23" s="685"/>
      <c r="D23" s="686"/>
      <c r="E23" s="687"/>
      <c r="F23" s="679">
        <v>8.09E-3</v>
      </c>
    </row>
    <row r="24" spans="2:6" s="676" customFormat="1" collapsed="1" x14ac:dyDescent="0.25">
      <c r="B24" s="684"/>
      <c r="C24" s="685"/>
      <c r="D24" s="686"/>
      <c r="E24" s="687"/>
      <c r="F24" s="679"/>
    </row>
    <row r="25" spans="2:6" s="663" customFormat="1" ht="27" customHeight="1" x14ac:dyDescent="0.25">
      <c r="B25" s="664" t="s">
        <v>363</v>
      </c>
      <c r="C25" s="688"/>
      <c r="D25" s="689">
        <f>SUM(D26,D27,D44,D49)</f>
        <v>2080</v>
      </c>
      <c r="E25" s="689">
        <f>SUM(E26,E27,E44,E49)</f>
        <v>3764</v>
      </c>
      <c r="F25" s="689">
        <f>SUM(F26,F27,F44,F49)</f>
        <v>1497.0791899999999</v>
      </c>
    </row>
    <row r="26" spans="2:6" ht="12.75" customHeight="1" x14ac:dyDescent="0.25">
      <c r="B26" s="668" t="s">
        <v>364</v>
      </c>
      <c r="C26" s="669"/>
      <c r="D26" s="670"/>
      <c r="E26" s="671"/>
      <c r="F26" s="670">
        <v>0</v>
      </c>
    </row>
    <row r="27" spans="2:6" x14ac:dyDescent="0.25">
      <c r="B27" s="668" t="s">
        <v>365</v>
      </c>
      <c r="C27" s="669"/>
      <c r="D27" s="671">
        <f>SUM(D28:D48)</f>
        <v>2080</v>
      </c>
      <c r="E27" s="671">
        <f>SUM(E28:E48)</f>
        <v>3764</v>
      </c>
      <c r="F27" s="671">
        <f>SUM(F28:F48)</f>
        <v>1497.0791899999999</v>
      </c>
    </row>
    <row r="28" spans="2:6" x14ac:dyDescent="0.25">
      <c r="B28" s="684" t="s">
        <v>366</v>
      </c>
      <c r="C28" s="690" t="s">
        <v>367</v>
      </c>
      <c r="D28" s="686">
        <v>40</v>
      </c>
      <c r="E28" s="691">
        <v>150</v>
      </c>
      <c r="F28" s="691">
        <v>31.774999999999999</v>
      </c>
    </row>
    <row r="29" spans="2:6" s="676" customFormat="1" x14ac:dyDescent="0.25">
      <c r="B29" s="684"/>
      <c r="C29" s="685" t="s">
        <v>368</v>
      </c>
      <c r="D29" s="679">
        <v>42</v>
      </c>
      <c r="E29" s="692">
        <v>60</v>
      </c>
      <c r="F29" s="693">
        <v>19.123000000000001</v>
      </c>
    </row>
    <row r="30" spans="2:6" s="676" customFormat="1" x14ac:dyDescent="0.25">
      <c r="B30" s="684"/>
      <c r="C30" s="685" t="s">
        <v>369</v>
      </c>
      <c r="D30" s="686">
        <v>100</v>
      </c>
      <c r="E30" s="692">
        <v>200</v>
      </c>
      <c r="F30" s="693">
        <v>40.4</v>
      </c>
    </row>
    <row r="31" spans="2:6" s="676" customFormat="1" x14ac:dyDescent="0.25">
      <c r="B31" s="684" t="s">
        <v>370</v>
      </c>
      <c r="C31" s="685" t="s">
        <v>371</v>
      </c>
      <c r="D31" s="686">
        <v>10</v>
      </c>
      <c r="E31" s="687">
        <v>10</v>
      </c>
      <c r="F31" s="679">
        <v>3.13</v>
      </c>
    </row>
    <row r="32" spans="2:6" s="676" customFormat="1" x14ac:dyDescent="0.25">
      <c r="B32" s="684"/>
      <c r="C32" s="685" t="s">
        <v>372</v>
      </c>
      <c r="D32" s="686">
        <v>30</v>
      </c>
      <c r="E32" s="687">
        <v>44</v>
      </c>
      <c r="F32" s="679">
        <v>8.64</v>
      </c>
    </row>
    <row r="33" spans="2:8" s="676" customFormat="1" x14ac:dyDescent="0.25">
      <c r="B33" s="684"/>
      <c r="C33" s="685" t="s">
        <v>367</v>
      </c>
      <c r="D33" s="686">
        <v>370</v>
      </c>
      <c r="E33" s="687">
        <v>1000</v>
      </c>
      <c r="F33" s="679">
        <v>277.15199999999999</v>
      </c>
    </row>
    <row r="34" spans="2:8" s="676" customFormat="1" x14ac:dyDescent="0.25">
      <c r="B34" s="684"/>
      <c r="C34" s="685" t="s">
        <v>368</v>
      </c>
      <c r="D34" s="686">
        <v>570</v>
      </c>
      <c r="E34" s="687">
        <v>800</v>
      </c>
      <c r="F34" s="679">
        <v>306.839</v>
      </c>
      <c r="H34" s="694"/>
    </row>
    <row r="35" spans="2:8" s="676" customFormat="1" x14ac:dyDescent="0.25">
      <c r="B35" s="684"/>
      <c r="C35" s="685" t="s">
        <v>369</v>
      </c>
      <c r="D35" s="686">
        <v>918</v>
      </c>
      <c r="E35" s="687">
        <v>1500</v>
      </c>
      <c r="F35" s="679">
        <v>810.03</v>
      </c>
    </row>
    <row r="36" spans="2:8" s="676" customFormat="1" x14ac:dyDescent="0.25">
      <c r="B36" s="684"/>
      <c r="C36" s="685"/>
      <c r="D36" s="686"/>
      <c r="E36" s="687"/>
      <c r="F36" s="679"/>
    </row>
    <row r="37" spans="2:8" s="676" customFormat="1" x14ac:dyDescent="0.25">
      <c r="B37" s="684"/>
      <c r="C37" s="685"/>
      <c r="D37" s="686"/>
      <c r="E37" s="687"/>
      <c r="F37" s="679"/>
    </row>
    <row r="38" spans="2:8" s="676" customFormat="1" x14ac:dyDescent="0.25">
      <c r="B38" s="684"/>
      <c r="C38" s="685"/>
      <c r="D38" s="686"/>
      <c r="E38" s="687"/>
      <c r="F38" s="679"/>
    </row>
    <row r="39" spans="2:8" s="676" customFormat="1" x14ac:dyDescent="0.25">
      <c r="B39" s="684"/>
      <c r="C39" s="685"/>
      <c r="D39" s="686"/>
      <c r="E39" s="687"/>
      <c r="F39" s="679"/>
    </row>
    <row r="40" spans="2:8" s="676" customFormat="1" x14ac:dyDescent="0.25">
      <c r="B40" s="684"/>
      <c r="C40" s="685" t="s">
        <v>373</v>
      </c>
      <c r="D40" s="686">
        <v>0</v>
      </c>
      <c r="E40" s="687">
        <v>0</v>
      </c>
      <c r="F40" s="679">
        <v>-9.8099999999999993E-3</v>
      </c>
    </row>
    <row r="41" spans="2:8" s="676" customFormat="1" x14ac:dyDescent="0.25">
      <c r="B41" s="684"/>
      <c r="C41" s="685"/>
      <c r="D41" s="686"/>
      <c r="E41" s="687"/>
      <c r="F41" s="679"/>
    </row>
    <row r="42" spans="2:8" s="676" customFormat="1" x14ac:dyDescent="0.25">
      <c r="B42" s="684"/>
      <c r="C42" s="685"/>
      <c r="D42" s="686"/>
      <c r="E42" s="687"/>
      <c r="F42" s="679"/>
    </row>
    <row r="43" spans="2:8" s="676" customFormat="1" ht="15" customHeight="1" x14ac:dyDescent="0.25">
      <c r="B43" s="684"/>
      <c r="C43" s="685"/>
      <c r="D43" s="686"/>
      <c r="E43" s="687"/>
      <c r="F43" s="679"/>
    </row>
    <row r="44" spans="2:8" s="676" customFormat="1" x14ac:dyDescent="0.25">
      <c r="B44" s="684" t="s">
        <v>374</v>
      </c>
      <c r="C44" s="685"/>
      <c r="D44" s="686">
        <f>SUM(D45:D48)</f>
        <v>0</v>
      </c>
      <c r="E44" s="687">
        <f>SUM(E45:E48)</f>
        <v>0</v>
      </c>
      <c r="F44" s="679">
        <f>SUM(F45:F48)</f>
        <v>0</v>
      </c>
    </row>
    <row r="45" spans="2:8" s="676" customFormat="1" x14ac:dyDescent="0.25">
      <c r="B45" s="684"/>
      <c r="C45" s="685"/>
      <c r="D45" s="686"/>
      <c r="E45" s="687"/>
      <c r="F45" s="679"/>
    </row>
    <row r="46" spans="2:8" s="676" customFormat="1" x14ac:dyDescent="0.25">
      <c r="B46" s="684"/>
      <c r="C46" s="685"/>
      <c r="D46" s="686"/>
      <c r="E46" s="687"/>
      <c r="F46" s="679"/>
    </row>
    <row r="47" spans="2:8" s="676" customFormat="1" x14ac:dyDescent="0.25">
      <c r="B47" s="684"/>
      <c r="C47" s="685"/>
      <c r="D47" s="686"/>
      <c r="E47" s="687"/>
      <c r="F47" s="679"/>
    </row>
    <row r="48" spans="2:8" s="676" customFormat="1" x14ac:dyDescent="0.25">
      <c r="B48" s="684"/>
      <c r="C48" s="685"/>
      <c r="D48" s="686"/>
      <c r="E48" s="687"/>
      <c r="F48" s="679"/>
    </row>
    <row r="49" spans="2:8" s="696" customFormat="1" x14ac:dyDescent="0.25">
      <c r="B49" s="668" t="s">
        <v>375</v>
      </c>
      <c r="C49" s="669"/>
      <c r="D49" s="695"/>
      <c r="E49" s="695"/>
      <c r="F49" s="695">
        <v>0</v>
      </c>
    </row>
    <row r="50" spans="2:8" s="676" customFormat="1" x14ac:dyDescent="0.25">
      <c r="B50" s="684"/>
      <c r="C50" s="685"/>
      <c r="D50" s="686"/>
      <c r="E50" s="687"/>
      <c r="F50" s="679"/>
    </row>
    <row r="51" spans="2:8" ht="13.5" customHeight="1" x14ac:dyDescent="0.25">
      <c r="B51" s="684"/>
      <c r="C51" s="685"/>
      <c r="D51" s="686"/>
      <c r="E51" s="687"/>
      <c r="F51" s="679"/>
    </row>
    <row r="52" spans="2:8" s="663" customFormat="1" ht="27" customHeight="1" x14ac:dyDescent="0.25">
      <c r="B52" s="664" t="s">
        <v>376</v>
      </c>
      <c r="C52" s="688"/>
      <c r="D52" s="666">
        <f>D5-D25</f>
        <v>958</v>
      </c>
      <c r="E52" s="689">
        <f>E5-E25</f>
        <v>0</v>
      </c>
      <c r="F52" s="666"/>
    </row>
    <row r="53" spans="2:8" s="663" customFormat="1" ht="27" customHeight="1" x14ac:dyDescent="0.25">
      <c r="B53" s="664" t="s">
        <v>377</v>
      </c>
      <c r="C53" s="688"/>
      <c r="D53" s="666"/>
      <c r="E53" s="697"/>
      <c r="F53" s="666">
        <f>F5-F25</f>
        <v>1227.5338999999999</v>
      </c>
    </row>
    <row r="54" spans="2:8" s="702" customFormat="1" x14ac:dyDescent="0.25">
      <c r="B54" s="698"/>
      <c r="C54" s="699"/>
      <c r="D54" s="700"/>
      <c r="E54" s="701"/>
      <c r="F54" s="700"/>
    </row>
    <row r="55" spans="2:8" s="702" customFormat="1" x14ac:dyDescent="0.25">
      <c r="B55" s="698"/>
      <c r="C55" s="699"/>
      <c r="D55" s="700"/>
      <c r="E55" s="701"/>
      <c r="F55" s="700"/>
    </row>
    <row r="56" spans="2:8" s="704" customFormat="1" ht="27.6" customHeight="1" outlineLevel="1" x14ac:dyDescent="0.25">
      <c r="B56" s="788" t="s">
        <v>378</v>
      </c>
      <c r="C56" s="788"/>
      <c r="D56" s="788"/>
      <c r="E56" s="788"/>
      <c r="F56" s="788"/>
      <c r="G56" s="703"/>
      <c r="H56" s="703"/>
    </row>
    <row r="57" spans="2:8" s="672" customFormat="1" ht="12.75" customHeight="1" outlineLevel="1" x14ac:dyDescent="0.25">
      <c r="B57" s="705"/>
      <c r="C57" s="706"/>
      <c r="D57" s="707" t="s">
        <v>379</v>
      </c>
      <c r="E57" s="707"/>
      <c r="F57" s="707" t="s">
        <v>380</v>
      </c>
    </row>
    <row r="58" spans="2:8" s="672" customFormat="1" ht="13.5" customHeight="1" outlineLevel="1" x14ac:dyDescent="0.25">
      <c r="B58" s="708"/>
      <c r="C58" s="709"/>
      <c r="D58" s="710" t="s">
        <v>381</v>
      </c>
      <c r="E58" s="710"/>
      <c r="F58" s="711" t="s">
        <v>382</v>
      </c>
    </row>
    <row r="59" spans="2:8" s="717" customFormat="1" ht="27" customHeight="1" outlineLevel="1" x14ac:dyDescent="0.25">
      <c r="B59" s="712" t="s">
        <v>383</v>
      </c>
      <c r="C59" s="713"/>
      <c r="D59" s="714">
        <f>F6</f>
        <v>958.11900000000003</v>
      </c>
      <c r="E59" s="715" t="s">
        <v>384</v>
      </c>
      <c r="F59" s="716">
        <f>F53</f>
        <v>1227.5338999999999</v>
      </c>
    </row>
    <row r="60" spans="2:8" s="717" customFormat="1" ht="13.5" customHeight="1" outlineLevel="1" x14ac:dyDescent="0.25">
      <c r="B60" s="718" t="s">
        <v>385</v>
      </c>
      <c r="C60" s="719"/>
      <c r="D60" s="714">
        <f>SUM(D61:D68)</f>
        <v>-7.6400000000000001E-3</v>
      </c>
      <c r="E60" s="714">
        <f>SUM(E61:E68)</f>
        <v>0</v>
      </c>
      <c r="F60" s="714">
        <f>SUM(F61:F68)</f>
        <v>-1.7899999999999999E-2</v>
      </c>
    </row>
    <row r="61" spans="2:8" s="672" customFormat="1" ht="12.75" customHeight="1" outlineLevel="1" x14ac:dyDescent="0.25">
      <c r="B61" s="720" t="s">
        <v>386</v>
      </c>
      <c r="C61" s="721"/>
      <c r="D61" s="722"/>
      <c r="E61" s="722"/>
      <c r="F61" s="722"/>
    </row>
    <row r="62" spans="2:8" s="672" customFormat="1" ht="12.75" customHeight="1" outlineLevel="1" x14ac:dyDescent="0.25">
      <c r="B62" s="723"/>
      <c r="C62" s="724"/>
      <c r="D62" s="722"/>
      <c r="E62" s="722"/>
      <c r="F62" s="722"/>
    </row>
    <row r="63" spans="2:8" s="672" customFormat="1" ht="12.75" customHeight="1" outlineLevel="1" x14ac:dyDescent="0.25">
      <c r="B63" s="723"/>
      <c r="C63" s="721"/>
      <c r="D63" s="722"/>
      <c r="E63" s="722"/>
      <c r="F63" s="722"/>
    </row>
    <row r="64" spans="2:8" s="672" customFormat="1" ht="12.75" customHeight="1" outlineLevel="1" x14ac:dyDescent="0.25">
      <c r="B64" s="723" t="s">
        <v>387</v>
      </c>
      <c r="C64" s="721"/>
      <c r="D64" s="722"/>
      <c r="E64" s="722"/>
      <c r="F64" s="722"/>
    </row>
    <row r="65" spans="2:6" s="717" customFormat="1" ht="12.75" customHeight="1" outlineLevel="1" x14ac:dyDescent="0.25">
      <c r="B65" s="723"/>
      <c r="C65" s="721" t="s">
        <v>388</v>
      </c>
      <c r="D65" s="722">
        <v>0</v>
      </c>
      <c r="E65" s="722"/>
      <c r="F65" s="722">
        <v>0</v>
      </c>
    </row>
    <row r="66" spans="2:6" s="672" customFormat="1" ht="13.5" customHeight="1" outlineLevel="1" x14ac:dyDescent="0.25">
      <c r="B66" s="725"/>
      <c r="C66" s="721" t="s">
        <v>389</v>
      </c>
      <c r="D66" s="722">
        <v>-7.6400000000000001E-3</v>
      </c>
      <c r="E66" s="722"/>
      <c r="F66" s="722">
        <v>-1.7899999999999999E-2</v>
      </c>
    </row>
    <row r="67" spans="2:6" s="672" customFormat="1" ht="13.5" customHeight="1" outlineLevel="1" x14ac:dyDescent="0.25">
      <c r="B67" s="725"/>
      <c r="C67" s="721"/>
      <c r="D67" s="722"/>
      <c r="E67" s="722"/>
      <c r="F67" s="722"/>
    </row>
    <row r="68" spans="2:6" s="672" customFormat="1" ht="13.5" customHeight="1" outlineLevel="1" x14ac:dyDescent="0.25">
      <c r="B68" s="725"/>
      <c r="C68" s="721"/>
      <c r="D68" s="722"/>
      <c r="E68" s="722"/>
      <c r="F68" s="722"/>
    </row>
    <row r="69" spans="2:6" s="663" customFormat="1" ht="27" customHeight="1" outlineLevel="1" x14ac:dyDescent="0.25">
      <c r="B69" s="664" t="s">
        <v>390</v>
      </c>
      <c r="C69" s="688"/>
      <c r="D69" s="666">
        <f>D59+D60</f>
        <v>958.11135999999999</v>
      </c>
      <c r="E69" s="697" t="s">
        <v>384</v>
      </c>
      <c r="F69" s="666">
        <f>F59+F60</f>
        <v>1227.5159999999998</v>
      </c>
    </row>
    <row r="71" spans="2:6" x14ac:dyDescent="0.25">
      <c r="C71" s="667"/>
      <c r="E71" s="667"/>
    </row>
    <row r="72" spans="2:6" x14ac:dyDescent="0.25">
      <c r="C72" s="667"/>
      <c r="E72" s="667"/>
    </row>
    <row r="73" spans="2:6" x14ac:dyDescent="0.25">
      <c r="C73" s="667"/>
      <c r="E73" s="667"/>
    </row>
    <row r="74" spans="2:6" x14ac:dyDescent="0.25">
      <c r="C74" s="667"/>
      <c r="E74" s="667"/>
    </row>
    <row r="75" spans="2:6" x14ac:dyDescent="0.25">
      <c r="C75" s="667"/>
      <c r="E75" s="667"/>
    </row>
    <row r="76" spans="2:6" x14ac:dyDescent="0.25">
      <c r="C76" s="667"/>
      <c r="E76" s="667"/>
    </row>
    <row r="77" spans="2:6" x14ac:dyDescent="0.25">
      <c r="C77" s="667"/>
      <c r="E77" s="667"/>
    </row>
    <row r="78" spans="2:6" x14ac:dyDescent="0.25">
      <c r="C78" s="667"/>
      <c r="E78" s="667"/>
    </row>
    <row r="79" spans="2:6" x14ac:dyDescent="0.25">
      <c r="C79" s="667"/>
      <c r="E79" s="667"/>
      <c r="F79" s="667"/>
    </row>
    <row r="80" spans="2:6" x14ac:dyDescent="0.25">
      <c r="C80" s="667"/>
      <c r="E80" s="667"/>
      <c r="F80" s="667"/>
    </row>
    <row r="81" spans="3:6" x14ac:dyDescent="0.25">
      <c r="C81" s="667"/>
      <c r="E81" s="667"/>
      <c r="F81" s="667"/>
    </row>
    <row r="82" spans="3:6" x14ac:dyDescent="0.25">
      <c r="C82" s="667"/>
      <c r="E82" s="667"/>
      <c r="F82" s="667"/>
    </row>
    <row r="83" spans="3:6" x14ac:dyDescent="0.25">
      <c r="C83" s="667"/>
      <c r="E83" s="667"/>
      <c r="F83" s="667"/>
    </row>
    <row r="84" spans="3:6" x14ac:dyDescent="0.25">
      <c r="C84" s="667"/>
      <c r="E84" s="667"/>
      <c r="F84" s="667"/>
    </row>
    <row r="85" spans="3:6" x14ac:dyDescent="0.25">
      <c r="C85" s="667"/>
      <c r="E85" s="667"/>
      <c r="F85" s="667"/>
    </row>
    <row r="86" spans="3:6" x14ac:dyDescent="0.25">
      <c r="C86" s="667"/>
      <c r="E86" s="667"/>
      <c r="F86" s="667"/>
    </row>
    <row r="87" spans="3:6" x14ac:dyDescent="0.25">
      <c r="C87" s="667"/>
      <c r="E87" s="667"/>
      <c r="F87" s="667"/>
    </row>
    <row r="88" spans="3:6" x14ac:dyDescent="0.25">
      <c r="C88" s="667"/>
      <c r="E88" s="667"/>
      <c r="F88" s="667"/>
    </row>
    <row r="89" spans="3:6" x14ac:dyDescent="0.25">
      <c r="C89" s="667"/>
      <c r="E89" s="667"/>
      <c r="F89" s="667"/>
    </row>
    <row r="90" spans="3:6" x14ac:dyDescent="0.25">
      <c r="C90" s="667"/>
      <c r="E90" s="667"/>
      <c r="F90" s="667"/>
    </row>
    <row r="91" spans="3:6" x14ac:dyDescent="0.25">
      <c r="C91" s="667"/>
      <c r="E91" s="667"/>
      <c r="F91" s="667"/>
    </row>
    <row r="92" spans="3:6" x14ac:dyDescent="0.25">
      <c r="C92" s="667"/>
      <c r="E92" s="667"/>
      <c r="F92" s="667"/>
    </row>
    <row r="93" spans="3:6" x14ac:dyDescent="0.25">
      <c r="C93" s="667"/>
      <c r="E93" s="667"/>
      <c r="F93" s="667"/>
    </row>
    <row r="94" spans="3:6" x14ac:dyDescent="0.25">
      <c r="C94" s="667"/>
      <c r="E94" s="667"/>
      <c r="F94" s="667"/>
    </row>
    <row r="95" spans="3:6" x14ac:dyDescent="0.25">
      <c r="C95" s="667"/>
      <c r="E95" s="667"/>
      <c r="F95" s="667"/>
    </row>
    <row r="96" spans="3:6" x14ac:dyDescent="0.25">
      <c r="C96" s="667"/>
      <c r="E96" s="667"/>
      <c r="F96" s="667"/>
    </row>
    <row r="97" spans="3:6" x14ac:dyDescent="0.25">
      <c r="C97" s="667"/>
      <c r="E97" s="667"/>
      <c r="F97" s="667"/>
    </row>
    <row r="98" spans="3:6" x14ac:dyDescent="0.25">
      <c r="C98" s="667"/>
      <c r="E98" s="667"/>
      <c r="F98" s="667"/>
    </row>
    <row r="99" spans="3:6" x14ac:dyDescent="0.25">
      <c r="C99" s="667"/>
      <c r="E99" s="667"/>
      <c r="F99" s="667"/>
    </row>
    <row r="100" spans="3:6" x14ac:dyDescent="0.25">
      <c r="C100" s="667"/>
      <c r="E100" s="667"/>
      <c r="F100" s="667"/>
    </row>
    <row r="101" spans="3:6" x14ac:dyDescent="0.25">
      <c r="C101" s="667"/>
      <c r="E101" s="667"/>
      <c r="F101" s="667"/>
    </row>
    <row r="102" spans="3:6" x14ac:dyDescent="0.25">
      <c r="C102" s="667"/>
      <c r="E102" s="667"/>
      <c r="F102" s="667"/>
    </row>
    <row r="103" spans="3:6" x14ac:dyDescent="0.25">
      <c r="C103" s="667"/>
      <c r="E103" s="667"/>
      <c r="F103" s="667"/>
    </row>
    <row r="104" spans="3:6" x14ac:dyDescent="0.25">
      <c r="C104" s="667"/>
      <c r="E104" s="667"/>
      <c r="F104" s="667"/>
    </row>
    <row r="105" spans="3:6" x14ac:dyDescent="0.25">
      <c r="C105" s="667"/>
      <c r="E105" s="667"/>
      <c r="F105" s="667"/>
    </row>
    <row r="106" spans="3:6" x14ac:dyDescent="0.25">
      <c r="C106" s="667"/>
      <c r="E106" s="667"/>
      <c r="F106" s="667"/>
    </row>
    <row r="107" spans="3:6" x14ac:dyDescent="0.25">
      <c r="C107" s="667"/>
      <c r="E107" s="667"/>
      <c r="F107" s="667"/>
    </row>
    <row r="108" spans="3:6" x14ac:dyDescent="0.25">
      <c r="C108" s="667"/>
      <c r="E108" s="667"/>
      <c r="F108" s="667"/>
    </row>
    <row r="109" spans="3:6" x14ac:dyDescent="0.25">
      <c r="C109" s="667"/>
      <c r="E109" s="667"/>
      <c r="F109" s="667"/>
    </row>
    <row r="110" spans="3:6" x14ac:dyDescent="0.25">
      <c r="C110" s="667"/>
      <c r="E110" s="667"/>
      <c r="F110" s="667"/>
    </row>
    <row r="111" spans="3:6" x14ac:dyDescent="0.25">
      <c r="C111" s="667"/>
      <c r="E111" s="667"/>
      <c r="F111" s="667"/>
    </row>
    <row r="112" spans="3:6" x14ac:dyDescent="0.25">
      <c r="C112" s="667"/>
      <c r="E112" s="667"/>
      <c r="F112" s="667"/>
    </row>
    <row r="113" spans="3:6" x14ac:dyDescent="0.25">
      <c r="C113" s="667"/>
      <c r="E113" s="667"/>
      <c r="F113" s="667"/>
    </row>
    <row r="114" spans="3:6" x14ac:dyDescent="0.25">
      <c r="C114" s="667"/>
      <c r="E114" s="667"/>
      <c r="F114" s="667"/>
    </row>
    <row r="115" spans="3:6" x14ac:dyDescent="0.25">
      <c r="C115" s="667"/>
      <c r="E115" s="667"/>
      <c r="F115" s="667"/>
    </row>
    <row r="116" spans="3:6" x14ac:dyDescent="0.25">
      <c r="C116" s="667"/>
      <c r="E116" s="667"/>
      <c r="F116" s="667"/>
    </row>
    <row r="117" spans="3:6" x14ac:dyDescent="0.25">
      <c r="C117" s="667"/>
      <c r="E117" s="667"/>
      <c r="F117" s="667"/>
    </row>
    <row r="118" spans="3:6" x14ac:dyDescent="0.25">
      <c r="C118" s="667"/>
      <c r="E118" s="667"/>
      <c r="F118" s="667"/>
    </row>
    <row r="119" spans="3:6" x14ac:dyDescent="0.25">
      <c r="C119" s="667"/>
      <c r="E119" s="667"/>
      <c r="F119" s="667"/>
    </row>
    <row r="120" spans="3:6" x14ac:dyDescent="0.25">
      <c r="C120" s="667"/>
      <c r="E120" s="667"/>
      <c r="F120" s="667"/>
    </row>
    <row r="121" spans="3:6" x14ac:dyDescent="0.25">
      <c r="C121" s="667"/>
      <c r="E121" s="667"/>
      <c r="F121" s="667"/>
    </row>
    <row r="122" spans="3:6" x14ac:dyDescent="0.25">
      <c r="C122" s="667"/>
      <c r="E122" s="667"/>
      <c r="F122" s="667"/>
    </row>
    <row r="123" spans="3:6" x14ac:dyDescent="0.25">
      <c r="C123" s="667"/>
      <c r="E123" s="667"/>
      <c r="F123" s="667"/>
    </row>
    <row r="124" spans="3:6" x14ac:dyDescent="0.25">
      <c r="C124" s="667"/>
      <c r="E124" s="667"/>
      <c r="F124" s="667"/>
    </row>
    <row r="125" spans="3:6" x14ac:dyDescent="0.25">
      <c r="C125" s="667"/>
      <c r="E125" s="667"/>
      <c r="F125" s="667"/>
    </row>
    <row r="126" spans="3:6" x14ac:dyDescent="0.25">
      <c r="C126" s="667"/>
      <c r="E126" s="667"/>
      <c r="F126" s="667"/>
    </row>
    <row r="127" spans="3:6" x14ac:dyDescent="0.25">
      <c r="C127" s="667"/>
      <c r="E127" s="667"/>
      <c r="F127" s="667"/>
    </row>
    <row r="128" spans="3:6" x14ac:dyDescent="0.25">
      <c r="C128" s="667"/>
      <c r="E128" s="667"/>
      <c r="F128" s="667"/>
    </row>
    <row r="129" spans="3:6" x14ac:dyDescent="0.25">
      <c r="C129" s="667"/>
      <c r="E129" s="667"/>
      <c r="F129" s="667"/>
    </row>
    <row r="130" spans="3:6" x14ac:dyDescent="0.25">
      <c r="C130" s="667"/>
      <c r="E130" s="667"/>
      <c r="F130" s="667"/>
    </row>
    <row r="131" spans="3:6" x14ac:dyDescent="0.25">
      <c r="C131" s="667"/>
      <c r="E131" s="667"/>
      <c r="F131" s="667"/>
    </row>
    <row r="132" spans="3:6" x14ac:dyDescent="0.25">
      <c r="C132" s="667"/>
      <c r="E132" s="667"/>
      <c r="F132" s="667"/>
    </row>
    <row r="133" spans="3:6" x14ac:dyDescent="0.25">
      <c r="C133" s="667"/>
      <c r="E133" s="667"/>
      <c r="F133" s="667"/>
    </row>
    <row r="134" spans="3:6" x14ac:dyDescent="0.25">
      <c r="C134" s="667"/>
      <c r="E134" s="667"/>
      <c r="F134" s="667"/>
    </row>
    <row r="135" spans="3:6" x14ac:dyDescent="0.25">
      <c r="C135" s="667"/>
      <c r="E135" s="667"/>
      <c r="F135" s="667"/>
    </row>
    <row r="136" spans="3:6" x14ac:dyDescent="0.25">
      <c r="C136" s="667"/>
      <c r="E136" s="667"/>
      <c r="F136" s="667"/>
    </row>
    <row r="137" spans="3:6" x14ac:dyDescent="0.25">
      <c r="C137" s="667"/>
      <c r="E137" s="667"/>
      <c r="F137" s="667"/>
    </row>
    <row r="138" spans="3:6" x14ac:dyDescent="0.25">
      <c r="C138" s="667"/>
      <c r="E138" s="667"/>
      <c r="F138" s="667"/>
    </row>
    <row r="139" spans="3:6" x14ac:dyDescent="0.25">
      <c r="C139" s="667"/>
      <c r="E139" s="667"/>
      <c r="F139" s="667"/>
    </row>
    <row r="140" spans="3:6" x14ac:dyDescent="0.25">
      <c r="C140" s="667"/>
      <c r="E140" s="667"/>
      <c r="F140" s="667"/>
    </row>
    <row r="141" spans="3:6" x14ac:dyDescent="0.25">
      <c r="C141" s="667"/>
      <c r="E141" s="667"/>
      <c r="F141" s="667"/>
    </row>
    <row r="142" spans="3:6" x14ac:dyDescent="0.25">
      <c r="C142" s="667"/>
      <c r="E142" s="667"/>
      <c r="F142" s="667"/>
    </row>
    <row r="143" spans="3:6" x14ac:dyDescent="0.25">
      <c r="C143" s="667"/>
      <c r="E143" s="667"/>
      <c r="F143" s="667"/>
    </row>
    <row r="144" spans="3:6" x14ac:dyDescent="0.25">
      <c r="C144" s="667"/>
      <c r="E144" s="667"/>
      <c r="F144" s="667"/>
    </row>
    <row r="145" spans="3:6" x14ac:dyDescent="0.25">
      <c r="C145" s="667"/>
      <c r="E145" s="667"/>
      <c r="F145" s="667"/>
    </row>
    <row r="146" spans="3:6" x14ac:dyDescent="0.25">
      <c r="C146" s="667"/>
      <c r="E146" s="667"/>
      <c r="F146" s="667"/>
    </row>
    <row r="147" spans="3:6" x14ac:dyDescent="0.25">
      <c r="C147" s="667"/>
      <c r="E147" s="667"/>
      <c r="F147" s="667"/>
    </row>
    <row r="148" spans="3:6" x14ac:dyDescent="0.25">
      <c r="C148" s="667"/>
      <c r="E148" s="667"/>
      <c r="F148" s="667"/>
    </row>
    <row r="149" spans="3:6" x14ac:dyDescent="0.25">
      <c r="C149" s="667"/>
      <c r="E149" s="667"/>
      <c r="F149" s="667"/>
    </row>
    <row r="150" spans="3:6" x14ac:dyDescent="0.25">
      <c r="C150" s="667"/>
      <c r="E150" s="667"/>
      <c r="F150" s="667"/>
    </row>
    <row r="151" spans="3:6" x14ac:dyDescent="0.25">
      <c r="C151" s="667"/>
      <c r="E151" s="667"/>
      <c r="F151" s="667"/>
    </row>
    <row r="152" spans="3:6" x14ac:dyDescent="0.25">
      <c r="C152" s="667"/>
      <c r="E152" s="667"/>
      <c r="F152" s="667"/>
    </row>
    <row r="153" spans="3:6" x14ac:dyDescent="0.25">
      <c r="C153" s="667"/>
      <c r="E153" s="667"/>
      <c r="F153" s="667"/>
    </row>
    <row r="154" spans="3:6" x14ac:dyDescent="0.25">
      <c r="C154" s="667"/>
      <c r="E154" s="667"/>
      <c r="F154" s="667"/>
    </row>
    <row r="155" spans="3:6" x14ac:dyDescent="0.25">
      <c r="C155" s="667"/>
      <c r="E155" s="667"/>
      <c r="F155" s="667"/>
    </row>
    <row r="156" spans="3:6" x14ac:dyDescent="0.25">
      <c r="C156" s="667"/>
      <c r="E156" s="667"/>
      <c r="F156" s="667"/>
    </row>
    <row r="157" spans="3:6" x14ac:dyDescent="0.25">
      <c r="C157" s="667"/>
      <c r="E157" s="667"/>
      <c r="F157" s="667"/>
    </row>
    <row r="158" spans="3:6" x14ac:dyDescent="0.25">
      <c r="C158" s="667"/>
      <c r="E158" s="667"/>
      <c r="F158" s="667"/>
    </row>
    <row r="159" spans="3:6" x14ac:dyDescent="0.25">
      <c r="C159" s="667"/>
      <c r="E159" s="667"/>
      <c r="F159" s="667"/>
    </row>
    <row r="160" spans="3:6" x14ac:dyDescent="0.25">
      <c r="C160" s="667"/>
      <c r="E160" s="667"/>
      <c r="F160" s="667"/>
    </row>
    <row r="161" spans="3:6" x14ac:dyDescent="0.25">
      <c r="C161" s="667"/>
      <c r="E161" s="667"/>
      <c r="F161" s="667"/>
    </row>
    <row r="162" spans="3:6" x14ac:dyDescent="0.25">
      <c r="C162" s="667"/>
      <c r="E162" s="667"/>
      <c r="F162" s="667"/>
    </row>
    <row r="163" spans="3:6" x14ac:dyDescent="0.25">
      <c r="C163" s="667"/>
      <c r="E163" s="667"/>
      <c r="F163" s="667"/>
    </row>
    <row r="164" spans="3:6" x14ac:dyDescent="0.25">
      <c r="C164" s="667"/>
      <c r="E164" s="667"/>
      <c r="F164" s="667"/>
    </row>
    <row r="165" spans="3:6" x14ac:dyDescent="0.25">
      <c r="C165" s="667"/>
      <c r="E165" s="667"/>
      <c r="F165" s="667"/>
    </row>
    <row r="166" spans="3:6" x14ac:dyDescent="0.25">
      <c r="C166" s="667"/>
      <c r="E166" s="667"/>
      <c r="F166" s="667"/>
    </row>
    <row r="167" spans="3:6" x14ac:dyDescent="0.25">
      <c r="C167" s="667"/>
      <c r="E167" s="667"/>
      <c r="F167" s="667"/>
    </row>
    <row r="168" spans="3:6" x14ac:dyDescent="0.25">
      <c r="C168" s="667"/>
      <c r="E168" s="667"/>
      <c r="F168" s="667"/>
    </row>
    <row r="169" spans="3:6" x14ac:dyDescent="0.25">
      <c r="C169" s="667"/>
      <c r="E169" s="667"/>
      <c r="F169" s="667"/>
    </row>
    <row r="170" spans="3:6" x14ac:dyDescent="0.25">
      <c r="C170" s="667"/>
      <c r="E170" s="667"/>
      <c r="F170" s="667"/>
    </row>
    <row r="171" spans="3:6" x14ac:dyDescent="0.25">
      <c r="C171" s="667"/>
      <c r="E171" s="667"/>
      <c r="F171" s="667"/>
    </row>
    <row r="172" spans="3:6" x14ac:dyDescent="0.25">
      <c r="C172" s="667"/>
      <c r="E172" s="667"/>
      <c r="F172" s="667"/>
    </row>
    <row r="173" spans="3:6" x14ac:dyDescent="0.25">
      <c r="C173" s="667"/>
      <c r="E173" s="667"/>
      <c r="F173" s="667"/>
    </row>
    <row r="174" spans="3:6" x14ac:dyDescent="0.25">
      <c r="C174" s="667"/>
      <c r="E174" s="667"/>
      <c r="F174" s="667"/>
    </row>
    <row r="175" spans="3:6" x14ac:dyDescent="0.25">
      <c r="C175" s="667"/>
      <c r="E175" s="667"/>
      <c r="F175" s="667"/>
    </row>
    <row r="176" spans="3:6" x14ac:dyDescent="0.25">
      <c r="C176" s="667"/>
      <c r="E176" s="667"/>
      <c r="F176" s="667"/>
    </row>
    <row r="177" spans="3:6" x14ac:dyDescent="0.25">
      <c r="C177" s="667"/>
      <c r="E177" s="667"/>
      <c r="F177" s="667"/>
    </row>
    <row r="178" spans="3:6" x14ac:dyDescent="0.25">
      <c r="C178" s="667"/>
      <c r="E178" s="667"/>
      <c r="F178" s="667"/>
    </row>
    <row r="179" spans="3:6" x14ac:dyDescent="0.25">
      <c r="C179" s="667"/>
      <c r="E179" s="667"/>
      <c r="F179" s="667"/>
    </row>
    <row r="180" spans="3:6" x14ac:dyDescent="0.25">
      <c r="C180" s="667"/>
      <c r="E180" s="667"/>
      <c r="F180" s="667"/>
    </row>
    <row r="181" spans="3:6" x14ac:dyDescent="0.25">
      <c r="C181" s="667"/>
      <c r="E181" s="667"/>
      <c r="F181" s="667"/>
    </row>
    <row r="182" spans="3:6" x14ac:dyDescent="0.25">
      <c r="C182" s="667"/>
      <c r="E182" s="667"/>
      <c r="F182" s="667"/>
    </row>
    <row r="183" spans="3:6" x14ac:dyDescent="0.25">
      <c r="C183" s="667"/>
      <c r="E183" s="667"/>
      <c r="F183" s="667"/>
    </row>
    <row r="184" spans="3:6" x14ac:dyDescent="0.25">
      <c r="C184" s="667"/>
      <c r="E184" s="667"/>
      <c r="F184" s="667"/>
    </row>
    <row r="185" spans="3:6" x14ac:dyDescent="0.25">
      <c r="C185" s="667"/>
      <c r="E185" s="667"/>
      <c r="F185" s="667"/>
    </row>
    <row r="186" spans="3:6" x14ac:dyDescent="0.25">
      <c r="C186" s="667"/>
      <c r="E186" s="667"/>
      <c r="F186" s="667"/>
    </row>
    <row r="187" spans="3:6" x14ac:dyDescent="0.25">
      <c r="C187" s="667"/>
      <c r="E187" s="667"/>
      <c r="F187" s="667"/>
    </row>
    <row r="188" spans="3:6" x14ac:dyDescent="0.25">
      <c r="C188" s="667"/>
      <c r="E188" s="667"/>
      <c r="F188" s="667"/>
    </row>
    <row r="189" spans="3:6" x14ac:dyDescent="0.25">
      <c r="C189" s="667"/>
      <c r="E189" s="667"/>
      <c r="F189" s="667"/>
    </row>
    <row r="190" spans="3:6" x14ac:dyDescent="0.25">
      <c r="C190" s="667"/>
      <c r="E190" s="667"/>
      <c r="F190" s="667"/>
    </row>
    <row r="191" spans="3:6" x14ac:dyDescent="0.25">
      <c r="C191" s="667"/>
      <c r="E191" s="667"/>
      <c r="F191" s="667"/>
    </row>
    <row r="192" spans="3:6" x14ac:dyDescent="0.25">
      <c r="C192" s="667"/>
      <c r="E192" s="667"/>
      <c r="F192" s="667"/>
    </row>
    <row r="193" spans="3:6" x14ac:dyDescent="0.25">
      <c r="C193" s="667"/>
      <c r="E193" s="667"/>
      <c r="F193" s="667"/>
    </row>
    <row r="194" spans="3:6" x14ac:dyDescent="0.25">
      <c r="C194" s="667"/>
      <c r="E194" s="667"/>
      <c r="F194" s="667"/>
    </row>
    <row r="195" spans="3:6" x14ac:dyDescent="0.25">
      <c r="C195" s="667"/>
      <c r="E195" s="667"/>
      <c r="F195" s="667"/>
    </row>
    <row r="196" spans="3:6" x14ac:dyDescent="0.25">
      <c r="C196" s="667"/>
      <c r="E196" s="667"/>
      <c r="F196" s="667"/>
    </row>
    <row r="197" spans="3:6" x14ac:dyDescent="0.25">
      <c r="C197" s="667"/>
      <c r="E197" s="667"/>
      <c r="F197" s="667"/>
    </row>
    <row r="198" spans="3:6" x14ac:dyDescent="0.25">
      <c r="C198" s="667"/>
      <c r="E198" s="667"/>
      <c r="F198" s="667"/>
    </row>
    <row r="199" spans="3:6" x14ac:dyDescent="0.25">
      <c r="C199" s="667"/>
      <c r="E199" s="667"/>
      <c r="F199" s="667"/>
    </row>
    <row r="200" spans="3:6" x14ac:dyDescent="0.25">
      <c r="C200" s="667"/>
      <c r="E200" s="667"/>
      <c r="F200" s="667"/>
    </row>
    <row r="201" spans="3:6" x14ac:dyDescent="0.25">
      <c r="C201" s="667"/>
      <c r="E201" s="667"/>
      <c r="F201" s="667"/>
    </row>
    <row r="202" spans="3:6" x14ac:dyDescent="0.25">
      <c r="C202" s="667"/>
      <c r="E202" s="667"/>
      <c r="F202" s="667"/>
    </row>
    <row r="203" spans="3:6" x14ac:dyDescent="0.25">
      <c r="C203" s="667"/>
      <c r="E203" s="667"/>
      <c r="F203" s="667"/>
    </row>
    <row r="204" spans="3:6" x14ac:dyDescent="0.25">
      <c r="C204" s="667"/>
      <c r="E204" s="667"/>
      <c r="F204" s="667"/>
    </row>
    <row r="205" spans="3:6" x14ac:dyDescent="0.25">
      <c r="C205" s="667"/>
      <c r="E205" s="667"/>
      <c r="F205" s="667"/>
    </row>
    <row r="206" spans="3:6" x14ac:dyDescent="0.25">
      <c r="C206" s="667"/>
      <c r="E206" s="667"/>
      <c r="F206" s="667"/>
    </row>
    <row r="207" spans="3:6" x14ac:dyDescent="0.25">
      <c r="C207" s="667"/>
      <c r="E207" s="667"/>
      <c r="F207" s="667"/>
    </row>
    <row r="208" spans="3:6" x14ac:dyDescent="0.25">
      <c r="C208" s="667"/>
      <c r="E208" s="667"/>
      <c r="F208" s="667"/>
    </row>
    <row r="209" spans="3:6" x14ac:dyDescent="0.25">
      <c r="C209" s="667"/>
      <c r="E209" s="667"/>
      <c r="F209" s="667"/>
    </row>
    <row r="210" spans="3:6" x14ac:dyDescent="0.25">
      <c r="C210" s="667"/>
      <c r="E210" s="667"/>
      <c r="F210" s="667"/>
    </row>
    <row r="211" spans="3:6" x14ac:dyDescent="0.25">
      <c r="C211" s="667"/>
      <c r="E211" s="667"/>
      <c r="F211" s="667"/>
    </row>
    <row r="212" spans="3:6" x14ac:dyDescent="0.25">
      <c r="C212" s="667"/>
      <c r="E212" s="667"/>
      <c r="F212" s="667"/>
    </row>
    <row r="213" spans="3:6" x14ac:dyDescent="0.25">
      <c r="C213" s="667"/>
      <c r="E213" s="667"/>
      <c r="F213" s="667"/>
    </row>
    <row r="214" spans="3:6" x14ac:dyDescent="0.25">
      <c r="C214" s="667"/>
      <c r="E214" s="667"/>
      <c r="F214" s="667"/>
    </row>
    <row r="215" spans="3:6" x14ac:dyDescent="0.25">
      <c r="C215" s="667"/>
      <c r="E215" s="667"/>
      <c r="F215" s="667"/>
    </row>
    <row r="216" spans="3:6" x14ac:dyDescent="0.25">
      <c r="C216" s="667"/>
      <c r="E216" s="667"/>
      <c r="F216" s="667"/>
    </row>
    <row r="217" spans="3:6" x14ac:dyDescent="0.25">
      <c r="C217" s="667"/>
      <c r="E217" s="667"/>
      <c r="F217" s="667"/>
    </row>
    <row r="218" spans="3:6" x14ac:dyDescent="0.25">
      <c r="C218" s="667"/>
      <c r="E218" s="667"/>
      <c r="F218" s="667"/>
    </row>
    <row r="219" spans="3:6" x14ac:dyDescent="0.25">
      <c r="C219" s="667"/>
      <c r="E219" s="667"/>
      <c r="F219" s="667"/>
    </row>
    <row r="220" spans="3:6" x14ac:dyDescent="0.25">
      <c r="C220" s="667"/>
      <c r="E220" s="667"/>
      <c r="F220" s="667"/>
    </row>
    <row r="221" spans="3:6" x14ac:dyDescent="0.25">
      <c r="C221" s="667"/>
      <c r="E221" s="667"/>
      <c r="F221" s="667"/>
    </row>
    <row r="222" spans="3:6" x14ac:dyDescent="0.25">
      <c r="C222" s="667"/>
      <c r="E222" s="667"/>
      <c r="F222" s="667"/>
    </row>
    <row r="223" spans="3:6" x14ac:dyDescent="0.25">
      <c r="C223" s="667"/>
      <c r="E223" s="667"/>
      <c r="F223" s="667"/>
    </row>
    <row r="224" spans="3:6" x14ac:dyDescent="0.25">
      <c r="C224" s="667"/>
      <c r="E224" s="667"/>
      <c r="F224" s="667"/>
    </row>
    <row r="225" spans="3:6" x14ac:dyDescent="0.25">
      <c r="C225" s="667"/>
      <c r="E225" s="667"/>
      <c r="F225" s="667"/>
    </row>
    <row r="226" spans="3:6" x14ac:dyDescent="0.25">
      <c r="C226" s="667"/>
      <c r="E226" s="667"/>
      <c r="F226" s="667"/>
    </row>
    <row r="227" spans="3:6" x14ac:dyDescent="0.25">
      <c r="C227" s="667"/>
      <c r="E227" s="667"/>
      <c r="F227" s="667"/>
    </row>
    <row r="228" spans="3:6" x14ac:dyDescent="0.25">
      <c r="C228" s="667"/>
      <c r="E228" s="667"/>
      <c r="F228" s="667"/>
    </row>
    <row r="229" spans="3:6" x14ac:dyDescent="0.25">
      <c r="C229" s="667"/>
      <c r="E229" s="667"/>
      <c r="F229" s="667"/>
    </row>
    <row r="230" spans="3:6" x14ac:dyDescent="0.25">
      <c r="C230" s="667"/>
      <c r="E230" s="667"/>
      <c r="F230" s="667"/>
    </row>
    <row r="231" spans="3:6" x14ac:dyDescent="0.25">
      <c r="C231" s="667"/>
      <c r="E231" s="667"/>
      <c r="F231" s="667"/>
    </row>
    <row r="232" spans="3:6" x14ac:dyDescent="0.25">
      <c r="C232" s="667"/>
      <c r="E232" s="667"/>
      <c r="F232" s="667"/>
    </row>
    <row r="233" spans="3:6" x14ac:dyDescent="0.25">
      <c r="C233" s="667"/>
      <c r="E233" s="667"/>
      <c r="F233" s="667"/>
    </row>
    <row r="234" spans="3:6" x14ac:dyDescent="0.25">
      <c r="C234" s="667"/>
      <c r="E234" s="667"/>
      <c r="F234" s="667"/>
    </row>
    <row r="235" spans="3:6" x14ac:dyDescent="0.25">
      <c r="C235" s="667"/>
      <c r="E235" s="667"/>
      <c r="F235" s="667"/>
    </row>
    <row r="236" spans="3:6" x14ac:dyDescent="0.25">
      <c r="C236" s="667"/>
      <c r="E236" s="667"/>
      <c r="F236" s="667"/>
    </row>
    <row r="237" spans="3:6" x14ac:dyDescent="0.25">
      <c r="C237" s="667"/>
      <c r="E237" s="667"/>
      <c r="F237" s="667"/>
    </row>
    <row r="238" spans="3:6" x14ac:dyDescent="0.25">
      <c r="C238" s="667"/>
      <c r="E238" s="667"/>
      <c r="F238" s="667"/>
    </row>
    <row r="239" spans="3:6" x14ac:dyDescent="0.25">
      <c r="C239" s="667"/>
      <c r="E239" s="667"/>
      <c r="F239" s="667"/>
    </row>
    <row r="240" spans="3:6" x14ac:dyDescent="0.25">
      <c r="C240" s="667"/>
      <c r="E240" s="667"/>
      <c r="F240" s="667"/>
    </row>
    <row r="241" spans="3:6" x14ac:dyDescent="0.25">
      <c r="C241" s="667"/>
      <c r="E241" s="667"/>
      <c r="F241" s="667"/>
    </row>
    <row r="242" spans="3:6" x14ac:dyDescent="0.25">
      <c r="C242" s="667"/>
      <c r="E242" s="667"/>
      <c r="F242" s="667"/>
    </row>
    <row r="243" spans="3:6" x14ac:dyDescent="0.25">
      <c r="C243" s="667"/>
      <c r="E243" s="667"/>
      <c r="F243" s="667"/>
    </row>
    <row r="244" spans="3:6" x14ac:dyDescent="0.25">
      <c r="C244" s="667"/>
      <c r="E244" s="667"/>
      <c r="F244" s="667"/>
    </row>
    <row r="245" spans="3:6" x14ac:dyDescent="0.25">
      <c r="C245" s="667"/>
      <c r="E245" s="667"/>
      <c r="F245" s="667"/>
    </row>
    <row r="246" spans="3:6" x14ac:dyDescent="0.25">
      <c r="C246" s="667"/>
      <c r="E246" s="667"/>
      <c r="F246" s="667"/>
    </row>
    <row r="247" spans="3:6" x14ac:dyDescent="0.25">
      <c r="C247" s="667"/>
      <c r="E247" s="667"/>
      <c r="F247" s="667"/>
    </row>
    <row r="248" spans="3:6" x14ac:dyDescent="0.25">
      <c r="C248" s="667"/>
      <c r="E248" s="667"/>
      <c r="F248" s="667"/>
    </row>
  </sheetData>
  <mergeCells count="2">
    <mergeCell ref="B22:C22"/>
    <mergeCell ref="B56:F56"/>
  </mergeCells>
  <pageMargins left="0.7" right="0.7" top="0.78740157499999996" bottom="0.78740157499999996" header="0.3" footer="0.3"/>
  <pageSetup paperSize="9" scale="73" orientation="portrait" r:id="rId1"/>
  <headerFooter>
    <oddFooter>&amp;C19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0"/>
  <sheetViews>
    <sheetView tabSelected="1" view="pageLayout" topLeftCell="A22" zoomScaleNormal="100" workbookViewId="0">
      <selection activeCell="C14" sqref="C14"/>
    </sheetView>
  </sheetViews>
  <sheetFormatPr defaultRowHeight="12.75" outlineLevelRow="1" x14ac:dyDescent="0.25"/>
  <cols>
    <col min="1" max="1" width="4.7109375" style="667" customWidth="1"/>
    <col min="2" max="2" width="17.28515625" style="667" customWidth="1"/>
    <col min="3" max="3" width="43.5703125" style="727" customWidth="1"/>
    <col min="4" max="4" width="10.7109375" style="667" customWidth="1"/>
    <col min="5" max="5" width="11.42578125" style="728" customWidth="1"/>
    <col min="6" max="6" width="18.85546875" style="726" customWidth="1"/>
    <col min="7" max="170" width="9.140625" style="667"/>
    <col min="171" max="171" width="2.28515625" style="667" customWidth="1"/>
    <col min="172" max="172" width="10.5703125" style="667" customWidth="1"/>
    <col min="173" max="173" width="53.5703125" style="667" customWidth="1"/>
    <col min="174" max="174" width="10.42578125" style="667" customWidth="1"/>
    <col min="175" max="175" width="10.7109375" style="667" customWidth="1"/>
    <col min="176" max="177" width="10.140625" style="667" customWidth="1"/>
    <col min="178" max="178" width="10.7109375" style="667" customWidth="1"/>
    <col min="179" max="179" width="0.7109375" style="667" customWidth="1"/>
    <col min="180" max="181" width="10" style="667" customWidth="1"/>
    <col min="182" max="182" width="10.7109375" style="667" customWidth="1"/>
    <col min="183" max="183" width="10.42578125" style="667" customWidth="1"/>
    <col min="184" max="184" width="10.28515625" style="667" customWidth="1"/>
    <col min="185" max="185" width="10.42578125" style="667" customWidth="1"/>
    <col min="186" max="186" width="9.7109375" style="667" customWidth="1"/>
    <col min="187" max="256" width="9.140625" style="667"/>
    <col min="257" max="257" width="4.7109375" style="667" customWidth="1"/>
    <col min="258" max="258" width="17.28515625" style="667" customWidth="1"/>
    <col min="259" max="259" width="43.5703125" style="667" customWidth="1"/>
    <col min="260" max="260" width="10.7109375" style="667" customWidth="1"/>
    <col min="261" max="261" width="11.42578125" style="667" customWidth="1"/>
    <col min="262" max="262" width="18.85546875" style="667" customWidth="1"/>
    <col min="263" max="426" width="9.140625" style="667"/>
    <col min="427" max="427" width="2.28515625" style="667" customWidth="1"/>
    <col min="428" max="428" width="10.5703125" style="667" customWidth="1"/>
    <col min="429" max="429" width="53.5703125" style="667" customWidth="1"/>
    <col min="430" max="430" width="10.42578125" style="667" customWidth="1"/>
    <col min="431" max="431" width="10.7109375" style="667" customWidth="1"/>
    <col min="432" max="433" width="10.140625" style="667" customWidth="1"/>
    <col min="434" max="434" width="10.7109375" style="667" customWidth="1"/>
    <col min="435" max="435" width="0.7109375" style="667" customWidth="1"/>
    <col min="436" max="437" width="10" style="667" customWidth="1"/>
    <col min="438" max="438" width="10.7109375" style="667" customWidth="1"/>
    <col min="439" max="439" width="10.42578125" style="667" customWidth="1"/>
    <col min="440" max="440" width="10.28515625" style="667" customWidth="1"/>
    <col min="441" max="441" width="10.42578125" style="667" customWidth="1"/>
    <col min="442" max="442" width="9.7109375" style="667" customWidth="1"/>
    <col min="443" max="512" width="9.140625" style="667"/>
    <col min="513" max="513" width="4.7109375" style="667" customWidth="1"/>
    <col min="514" max="514" width="17.28515625" style="667" customWidth="1"/>
    <col min="515" max="515" width="43.5703125" style="667" customWidth="1"/>
    <col min="516" max="516" width="10.7109375" style="667" customWidth="1"/>
    <col min="517" max="517" width="11.42578125" style="667" customWidth="1"/>
    <col min="518" max="518" width="18.85546875" style="667" customWidth="1"/>
    <col min="519" max="682" width="9.140625" style="667"/>
    <col min="683" max="683" width="2.28515625" style="667" customWidth="1"/>
    <col min="684" max="684" width="10.5703125" style="667" customWidth="1"/>
    <col min="685" max="685" width="53.5703125" style="667" customWidth="1"/>
    <col min="686" max="686" width="10.42578125" style="667" customWidth="1"/>
    <col min="687" max="687" width="10.7109375" style="667" customWidth="1"/>
    <col min="688" max="689" width="10.140625" style="667" customWidth="1"/>
    <col min="690" max="690" width="10.7109375" style="667" customWidth="1"/>
    <col min="691" max="691" width="0.7109375" style="667" customWidth="1"/>
    <col min="692" max="693" width="10" style="667" customWidth="1"/>
    <col min="694" max="694" width="10.7109375" style="667" customWidth="1"/>
    <col min="695" max="695" width="10.42578125" style="667" customWidth="1"/>
    <col min="696" max="696" width="10.28515625" style="667" customWidth="1"/>
    <col min="697" max="697" width="10.42578125" style="667" customWidth="1"/>
    <col min="698" max="698" width="9.7109375" style="667" customWidth="1"/>
    <col min="699" max="768" width="9.140625" style="667"/>
    <col min="769" max="769" width="4.7109375" style="667" customWidth="1"/>
    <col min="770" max="770" width="17.28515625" style="667" customWidth="1"/>
    <col min="771" max="771" width="43.5703125" style="667" customWidth="1"/>
    <col min="772" max="772" width="10.7109375" style="667" customWidth="1"/>
    <col min="773" max="773" width="11.42578125" style="667" customWidth="1"/>
    <col min="774" max="774" width="18.85546875" style="667" customWidth="1"/>
    <col min="775" max="938" width="9.140625" style="667"/>
    <col min="939" max="939" width="2.28515625" style="667" customWidth="1"/>
    <col min="940" max="940" width="10.5703125" style="667" customWidth="1"/>
    <col min="941" max="941" width="53.5703125" style="667" customWidth="1"/>
    <col min="942" max="942" width="10.42578125" style="667" customWidth="1"/>
    <col min="943" max="943" width="10.7109375" style="667" customWidth="1"/>
    <col min="944" max="945" width="10.140625" style="667" customWidth="1"/>
    <col min="946" max="946" width="10.7109375" style="667" customWidth="1"/>
    <col min="947" max="947" width="0.7109375" style="667" customWidth="1"/>
    <col min="948" max="949" width="10" style="667" customWidth="1"/>
    <col min="950" max="950" width="10.7109375" style="667" customWidth="1"/>
    <col min="951" max="951" width="10.42578125" style="667" customWidth="1"/>
    <col min="952" max="952" width="10.28515625" style="667" customWidth="1"/>
    <col min="953" max="953" width="10.42578125" style="667" customWidth="1"/>
    <col min="954" max="954" width="9.7109375" style="667" customWidth="1"/>
    <col min="955" max="1024" width="9.140625" style="667"/>
    <col min="1025" max="1025" width="4.7109375" style="667" customWidth="1"/>
    <col min="1026" max="1026" width="17.28515625" style="667" customWidth="1"/>
    <col min="1027" max="1027" width="43.5703125" style="667" customWidth="1"/>
    <col min="1028" max="1028" width="10.7109375" style="667" customWidth="1"/>
    <col min="1029" max="1029" width="11.42578125" style="667" customWidth="1"/>
    <col min="1030" max="1030" width="18.85546875" style="667" customWidth="1"/>
    <col min="1031" max="1194" width="9.140625" style="667"/>
    <col min="1195" max="1195" width="2.28515625" style="667" customWidth="1"/>
    <col min="1196" max="1196" width="10.5703125" style="667" customWidth="1"/>
    <col min="1197" max="1197" width="53.5703125" style="667" customWidth="1"/>
    <col min="1198" max="1198" width="10.42578125" style="667" customWidth="1"/>
    <col min="1199" max="1199" width="10.7109375" style="667" customWidth="1"/>
    <col min="1200" max="1201" width="10.140625" style="667" customWidth="1"/>
    <col min="1202" max="1202" width="10.7109375" style="667" customWidth="1"/>
    <col min="1203" max="1203" width="0.7109375" style="667" customWidth="1"/>
    <col min="1204" max="1205" width="10" style="667" customWidth="1"/>
    <col min="1206" max="1206" width="10.7109375" style="667" customWidth="1"/>
    <col min="1207" max="1207" width="10.42578125" style="667" customWidth="1"/>
    <col min="1208" max="1208" width="10.28515625" style="667" customWidth="1"/>
    <col min="1209" max="1209" width="10.42578125" style="667" customWidth="1"/>
    <col min="1210" max="1210" width="9.7109375" style="667" customWidth="1"/>
    <col min="1211" max="1280" width="9.140625" style="667"/>
    <col min="1281" max="1281" width="4.7109375" style="667" customWidth="1"/>
    <col min="1282" max="1282" width="17.28515625" style="667" customWidth="1"/>
    <col min="1283" max="1283" width="43.5703125" style="667" customWidth="1"/>
    <col min="1284" max="1284" width="10.7109375" style="667" customWidth="1"/>
    <col min="1285" max="1285" width="11.42578125" style="667" customWidth="1"/>
    <col min="1286" max="1286" width="18.85546875" style="667" customWidth="1"/>
    <col min="1287" max="1450" width="9.140625" style="667"/>
    <col min="1451" max="1451" width="2.28515625" style="667" customWidth="1"/>
    <col min="1452" max="1452" width="10.5703125" style="667" customWidth="1"/>
    <col min="1453" max="1453" width="53.5703125" style="667" customWidth="1"/>
    <col min="1454" max="1454" width="10.42578125" style="667" customWidth="1"/>
    <col min="1455" max="1455" width="10.7109375" style="667" customWidth="1"/>
    <col min="1456" max="1457" width="10.140625" style="667" customWidth="1"/>
    <col min="1458" max="1458" width="10.7109375" style="667" customWidth="1"/>
    <col min="1459" max="1459" width="0.7109375" style="667" customWidth="1"/>
    <col min="1460" max="1461" width="10" style="667" customWidth="1"/>
    <col min="1462" max="1462" width="10.7109375" style="667" customWidth="1"/>
    <col min="1463" max="1463" width="10.42578125" style="667" customWidth="1"/>
    <col min="1464" max="1464" width="10.28515625" style="667" customWidth="1"/>
    <col min="1465" max="1465" width="10.42578125" style="667" customWidth="1"/>
    <col min="1466" max="1466" width="9.7109375" style="667" customWidth="1"/>
    <col min="1467" max="1536" width="9.140625" style="667"/>
    <col min="1537" max="1537" width="4.7109375" style="667" customWidth="1"/>
    <col min="1538" max="1538" width="17.28515625" style="667" customWidth="1"/>
    <col min="1539" max="1539" width="43.5703125" style="667" customWidth="1"/>
    <col min="1540" max="1540" width="10.7109375" style="667" customWidth="1"/>
    <col min="1541" max="1541" width="11.42578125" style="667" customWidth="1"/>
    <col min="1542" max="1542" width="18.85546875" style="667" customWidth="1"/>
    <col min="1543" max="1706" width="9.140625" style="667"/>
    <col min="1707" max="1707" width="2.28515625" style="667" customWidth="1"/>
    <col min="1708" max="1708" width="10.5703125" style="667" customWidth="1"/>
    <col min="1709" max="1709" width="53.5703125" style="667" customWidth="1"/>
    <col min="1710" max="1710" width="10.42578125" style="667" customWidth="1"/>
    <col min="1711" max="1711" width="10.7109375" style="667" customWidth="1"/>
    <col min="1712" max="1713" width="10.140625" style="667" customWidth="1"/>
    <col min="1714" max="1714" width="10.7109375" style="667" customWidth="1"/>
    <col min="1715" max="1715" width="0.7109375" style="667" customWidth="1"/>
    <col min="1716" max="1717" width="10" style="667" customWidth="1"/>
    <col min="1718" max="1718" width="10.7109375" style="667" customWidth="1"/>
    <col min="1719" max="1719" width="10.42578125" style="667" customWidth="1"/>
    <col min="1720" max="1720" width="10.28515625" style="667" customWidth="1"/>
    <col min="1721" max="1721" width="10.42578125" style="667" customWidth="1"/>
    <col min="1722" max="1722" width="9.7109375" style="667" customWidth="1"/>
    <col min="1723" max="1792" width="9.140625" style="667"/>
    <col min="1793" max="1793" width="4.7109375" style="667" customWidth="1"/>
    <col min="1794" max="1794" width="17.28515625" style="667" customWidth="1"/>
    <col min="1795" max="1795" width="43.5703125" style="667" customWidth="1"/>
    <col min="1796" max="1796" width="10.7109375" style="667" customWidth="1"/>
    <col min="1797" max="1797" width="11.42578125" style="667" customWidth="1"/>
    <col min="1798" max="1798" width="18.85546875" style="667" customWidth="1"/>
    <col min="1799" max="1962" width="9.140625" style="667"/>
    <col min="1963" max="1963" width="2.28515625" style="667" customWidth="1"/>
    <col min="1964" max="1964" width="10.5703125" style="667" customWidth="1"/>
    <col min="1965" max="1965" width="53.5703125" style="667" customWidth="1"/>
    <col min="1966" max="1966" width="10.42578125" style="667" customWidth="1"/>
    <col min="1967" max="1967" width="10.7109375" style="667" customWidth="1"/>
    <col min="1968" max="1969" width="10.140625" style="667" customWidth="1"/>
    <col min="1970" max="1970" width="10.7109375" style="667" customWidth="1"/>
    <col min="1971" max="1971" width="0.7109375" style="667" customWidth="1"/>
    <col min="1972" max="1973" width="10" style="667" customWidth="1"/>
    <col min="1974" max="1974" width="10.7109375" style="667" customWidth="1"/>
    <col min="1975" max="1975" width="10.42578125" style="667" customWidth="1"/>
    <col min="1976" max="1976" width="10.28515625" style="667" customWidth="1"/>
    <col min="1977" max="1977" width="10.42578125" style="667" customWidth="1"/>
    <col min="1978" max="1978" width="9.7109375" style="667" customWidth="1"/>
    <col min="1979" max="2048" width="9.140625" style="667"/>
    <col min="2049" max="2049" width="4.7109375" style="667" customWidth="1"/>
    <col min="2050" max="2050" width="17.28515625" style="667" customWidth="1"/>
    <col min="2051" max="2051" width="43.5703125" style="667" customWidth="1"/>
    <col min="2052" max="2052" width="10.7109375" style="667" customWidth="1"/>
    <col min="2053" max="2053" width="11.42578125" style="667" customWidth="1"/>
    <col min="2054" max="2054" width="18.85546875" style="667" customWidth="1"/>
    <col min="2055" max="2218" width="9.140625" style="667"/>
    <col min="2219" max="2219" width="2.28515625" style="667" customWidth="1"/>
    <col min="2220" max="2220" width="10.5703125" style="667" customWidth="1"/>
    <col min="2221" max="2221" width="53.5703125" style="667" customWidth="1"/>
    <col min="2222" max="2222" width="10.42578125" style="667" customWidth="1"/>
    <col min="2223" max="2223" width="10.7109375" style="667" customWidth="1"/>
    <col min="2224" max="2225" width="10.140625" style="667" customWidth="1"/>
    <col min="2226" max="2226" width="10.7109375" style="667" customWidth="1"/>
    <col min="2227" max="2227" width="0.7109375" style="667" customWidth="1"/>
    <col min="2228" max="2229" width="10" style="667" customWidth="1"/>
    <col min="2230" max="2230" width="10.7109375" style="667" customWidth="1"/>
    <col min="2231" max="2231" width="10.42578125" style="667" customWidth="1"/>
    <col min="2232" max="2232" width="10.28515625" style="667" customWidth="1"/>
    <col min="2233" max="2233" width="10.42578125" style="667" customWidth="1"/>
    <col min="2234" max="2234" width="9.7109375" style="667" customWidth="1"/>
    <col min="2235" max="2304" width="9.140625" style="667"/>
    <col min="2305" max="2305" width="4.7109375" style="667" customWidth="1"/>
    <col min="2306" max="2306" width="17.28515625" style="667" customWidth="1"/>
    <col min="2307" max="2307" width="43.5703125" style="667" customWidth="1"/>
    <col min="2308" max="2308" width="10.7109375" style="667" customWidth="1"/>
    <col min="2309" max="2309" width="11.42578125" style="667" customWidth="1"/>
    <col min="2310" max="2310" width="18.85546875" style="667" customWidth="1"/>
    <col min="2311" max="2474" width="9.140625" style="667"/>
    <col min="2475" max="2475" width="2.28515625" style="667" customWidth="1"/>
    <col min="2476" max="2476" width="10.5703125" style="667" customWidth="1"/>
    <col min="2477" max="2477" width="53.5703125" style="667" customWidth="1"/>
    <col min="2478" max="2478" width="10.42578125" style="667" customWidth="1"/>
    <col min="2479" max="2479" width="10.7109375" style="667" customWidth="1"/>
    <col min="2480" max="2481" width="10.140625" style="667" customWidth="1"/>
    <col min="2482" max="2482" width="10.7109375" style="667" customWidth="1"/>
    <col min="2483" max="2483" width="0.7109375" style="667" customWidth="1"/>
    <col min="2484" max="2485" width="10" style="667" customWidth="1"/>
    <col min="2486" max="2486" width="10.7109375" style="667" customWidth="1"/>
    <col min="2487" max="2487" width="10.42578125" style="667" customWidth="1"/>
    <col min="2488" max="2488" width="10.28515625" style="667" customWidth="1"/>
    <col min="2489" max="2489" width="10.42578125" style="667" customWidth="1"/>
    <col min="2490" max="2490" width="9.7109375" style="667" customWidth="1"/>
    <col min="2491" max="2560" width="9.140625" style="667"/>
    <col min="2561" max="2561" width="4.7109375" style="667" customWidth="1"/>
    <col min="2562" max="2562" width="17.28515625" style="667" customWidth="1"/>
    <col min="2563" max="2563" width="43.5703125" style="667" customWidth="1"/>
    <col min="2564" max="2564" width="10.7109375" style="667" customWidth="1"/>
    <col min="2565" max="2565" width="11.42578125" style="667" customWidth="1"/>
    <col min="2566" max="2566" width="18.85546875" style="667" customWidth="1"/>
    <col min="2567" max="2730" width="9.140625" style="667"/>
    <col min="2731" max="2731" width="2.28515625" style="667" customWidth="1"/>
    <col min="2732" max="2732" width="10.5703125" style="667" customWidth="1"/>
    <col min="2733" max="2733" width="53.5703125" style="667" customWidth="1"/>
    <col min="2734" max="2734" width="10.42578125" style="667" customWidth="1"/>
    <col min="2735" max="2735" width="10.7109375" style="667" customWidth="1"/>
    <col min="2736" max="2737" width="10.140625" style="667" customWidth="1"/>
    <col min="2738" max="2738" width="10.7109375" style="667" customWidth="1"/>
    <col min="2739" max="2739" width="0.7109375" style="667" customWidth="1"/>
    <col min="2740" max="2741" width="10" style="667" customWidth="1"/>
    <col min="2742" max="2742" width="10.7109375" style="667" customWidth="1"/>
    <col min="2743" max="2743" width="10.42578125" style="667" customWidth="1"/>
    <col min="2744" max="2744" width="10.28515625" style="667" customWidth="1"/>
    <col min="2745" max="2745" width="10.42578125" style="667" customWidth="1"/>
    <col min="2746" max="2746" width="9.7109375" style="667" customWidth="1"/>
    <col min="2747" max="2816" width="9.140625" style="667"/>
    <col min="2817" max="2817" width="4.7109375" style="667" customWidth="1"/>
    <col min="2818" max="2818" width="17.28515625" style="667" customWidth="1"/>
    <col min="2819" max="2819" width="43.5703125" style="667" customWidth="1"/>
    <col min="2820" max="2820" width="10.7109375" style="667" customWidth="1"/>
    <col min="2821" max="2821" width="11.42578125" style="667" customWidth="1"/>
    <col min="2822" max="2822" width="18.85546875" style="667" customWidth="1"/>
    <col min="2823" max="2986" width="9.140625" style="667"/>
    <col min="2987" max="2987" width="2.28515625" style="667" customWidth="1"/>
    <col min="2988" max="2988" width="10.5703125" style="667" customWidth="1"/>
    <col min="2989" max="2989" width="53.5703125" style="667" customWidth="1"/>
    <col min="2990" max="2990" width="10.42578125" style="667" customWidth="1"/>
    <col min="2991" max="2991" width="10.7109375" style="667" customWidth="1"/>
    <col min="2992" max="2993" width="10.140625" style="667" customWidth="1"/>
    <col min="2994" max="2994" width="10.7109375" style="667" customWidth="1"/>
    <col min="2995" max="2995" width="0.7109375" style="667" customWidth="1"/>
    <col min="2996" max="2997" width="10" style="667" customWidth="1"/>
    <col min="2998" max="2998" width="10.7109375" style="667" customWidth="1"/>
    <col min="2999" max="2999" width="10.42578125" style="667" customWidth="1"/>
    <col min="3000" max="3000" width="10.28515625" style="667" customWidth="1"/>
    <col min="3001" max="3001" width="10.42578125" style="667" customWidth="1"/>
    <col min="3002" max="3002" width="9.7109375" style="667" customWidth="1"/>
    <col min="3003" max="3072" width="9.140625" style="667"/>
    <col min="3073" max="3073" width="4.7109375" style="667" customWidth="1"/>
    <col min="3074" max="3074" width="17.28515625" style="667" customWidth="1"/>
    <col min="3075" max="3075" width="43.5703125" style="667" customWidth="1"/>
    <col min="3076" max="3076" width="10.7109375" style="667" customWidth="1"/>
    <col min="3077" max="3077" width="11.42578125" style="667" customWidth="1"/>
    <col min="3078" max="3078" width="18.85546875" style="667" customWidth="1"/>
    <col min="3079" max="3242" width="9.140625" style="667"/>
    <col min="3243" max="3243" width="2.28515625" style="667" customWidth="1"/>
    <col min="3244" max="3244" width="10.5703125" style="667" customWidth="1"/>
    <col min="3245" max="3245" width="53.5703125" style="667" customWidth="1"/>
    <col min="3246" max="3246" width="10.42578125" style="667" customWidth="1"/>
    <col min="3247" max="3247" width="10.7109375" style="667" customWidth="1"/>
    <col min="3248" max="3249" width="10.140625" style="667" customWidth="1"/>
    <col min="3250" max="3250" width="10.7109375" style="667" customWidth="1"/>
    <col min="3251" max="3251" width="0.7109375" style="667" customWidth="1"/>
    <col min="3252" max="3253" width="10" style="667" customWidth="1"/>
    <col min="3254" max="3254" width="10.7109375" style="667" customWidth="1"/>
    <col min="3255" max="3255" width="10.42578125" style="667" customWidth="1"/>
    <col min="3256" max="3256" width="10.28515625" style="667" customWidth="1"/>
    <col min="3257" max="3257" width="10.42578125" style="667" customWidth="1"/>
    <col min="3258" max="3258" width="9.7109375" style="667" customWidth="1"/>
    <col min="3259" max="3328" width="9.140625" style="667"/>
    <col min="3329" max="3329" width="4.7109375" style="667" customWidth="1"/>
    <col min="3330" max="3330" width="17.28515625" style="667" customWidth="1"/>
    <col min="3331" max="3331" width="43.5703125" style="667" customWidth="1"/>
    <col min="3332" max="3332" width="10.7109375" style="667" customWidth="1"/>
    <col min="3333" max="3333" width="11.42578125" style="667" customWidth="1"/>
    <col min="3334" max="3334" width="18.85546875" style="667" customWidth="1"/>
    <col min="3335" max="3498" width="9.140625" style="667"/>
    <col min="3499" max="3499" width="2.28515625" style="667" customWidth="1"/>
    <col min="3500" max="3500" width="10.5703125" style="667" customWidth="1"/>
    <col min="3501" max="3501" width="53.5703125" style="667" customWidth="1"/>
    <col min="3502" max="3502" width="10.42578125" style="667" customWidth="1"/>
    <col min="3503" max="3503" width="10.7109375" style="667" customWidth="1"/>
    <col min="3504" max="3505" width="10.140625" style="667" customWidth="1"/>
    <col min="3506" max="3506" width="10.7109375" style="667" customWidth="1"/>
    <col min="3507" max="3507" width="0.7109375" style="667" customWidth="1"/>
    <col min="3508" max="3509" width="10" style="667" customWidth="1"/>
    <col min="3510" max="3510" width="10.7109375" style="667" customWidth="1"/>
    <col min="3511" max="3511" width="10.42578125" style="667" customWidth="1"/>
    <col min="3512" max="3512" width="10.28515625" style="667" customWidth="1"/>
    <col min="3513" max="3513" width="10.42578125" style="667" customWidth="1"/>
    <col min="3514" max="3514" width="9.7109375" style="667" customWidth="1"/>
    <col min="3515" max="3584" width="9.140625" style="667"/>
    <col min="3585" max="3585" width="4.7109375" style="667" customWidth="1"/>
    <col min="3586" max="3586" width="17.28515625" style="667" customWidth="1"/>
    <col min="3587" max="3587" width="43.5703125" style="667" customWidth="1"/>
    <col min="3588" max="3588" width="10.7109375" style="667" customWidth="1"/>
    <col min="3589" max="3589" width="11.42578125" style="667" customWidth="1"/>
    <col min="3590" max="3590" width="18.85546875" style="667" customWidth="1"/>
    <col min="3591" max="3754" width="9.140625" style="667"/>
    <col min="3755" max="3755" width="2.28515625" style="667" customWidth="1"/>
    <col min="3756" max="3756" width="10.5703125" style="667" customWidth="1"/>
    <col min="3757" max="3757" width="53.5703125" style="667" customWidth="1"/>
    <col min="3758" max="3758" width="10.42578125" style="667" customWidth="1"/>
    <col min="3759" max="3759" width="10.7109375" style="667" customWidth="1"/>
    <col min="3760" max="3761" width="10.140625" style="667" customWidth="1"/>
    <col min="3762" max="3762" width="10.7109375" style="667" customWidth="1"/>
    <col min="3763" max="3763" width="0.7109375" style="667" customWidth="1"/>
    <col min="3764" max="3765" width="10" style="667" customWidth="1"/>
    <col min="3766" max="3766" width="10.7109375" style="667" customWidth="1"/>
    <col min="3767" max="3767" width="10.42578125" style="667" customWidth="1"/>
    <col min="3768" max="3768" width="10.28515625" style="667" customWidth="1"/>
    <col min="3769" max="3769" width="10.42578125" style="667" customWidth="1"/>
    <col min="3770" max="3770" width="9.7109375" style="667" customWidth="1"/>
    <col min="3771" max="3840" width="9.140625" style="667"/>
    <col min="3841" max="3841" width="4.7109375" style="667" customWidth="1"/>
    <col min="3842" max="3842" width="17.28515625" style="667" customWidth="1"/>
    <col min="3843" max="3843" width="43.5703125" style="667" customWidth="1"/>
    <col min="3844" max="3844" width="10.7109375" style="667" customWidth="1"/>
    <col min="3845" max="3845" width="11.42578125" style="667" customWidth="1"/>
    <col min="3846" max="3846" width="18.85546875" style="667" customWidth="1"/>
    <col min="3847" max="4010" width="9.140625" style="667"/>
    <col min="4011" max="4011" width="2.28515625" style="667" customWidth="1"/>
    <col min="4012" max="4012" width="10.5703125" style="667" customWidth="1"/>
    <col min="4013" max="4013" width="53.5703125" style="667" customWidth="1"/>
    <col min="4014" max="4014" width="10.42578125" style="667" customWidth="1"/>
    <col min="4015" max="4015" width="10.7109375" style="667" customWidth="1"/>
    <col min="4016" max="4017" width="10.140625" style="667" customWidth="1"/>
    <col min="4018" max="4018" width="10.7109375" style="667" customWidth="1"/>
    <col min="4019" max="4019" width="0.7109375" style="667" customWidth="1"/>
    <col min="4020" max="4021" width="10" style="667" customWidth="1"/>
    <col min="4022" max="4022" width="10.7109375" style="667" customWidth="1"/>
    <col min="4023" max="4023" width="10.42578125" style="667" customWidth="1"/>
    <col min="4024" max="4024" width="10.28515625" style="667" customWidth="1"/>
    <col min="4025" max="4025" width="10.42578125" style="667" customWidth="1"/>
    <col min="4026" max="4026" width="9.7109375" style="667" customWidth="1"/>
    <col min="4027" max="4096" width="9.140625" style="667"/>
    <col min="4097" max="4097" width="4.7109375" style="667" customWidth="1"/>
    <col min="4098" max="4098" width="17.28515625" style="667" customWidth="1"/>
    <col min="4099" max="4099" width="43.5703125" style="667" customWidth="1"/>
    <col min="4100" max="4100" width="10.7109375" style="667" customWidth="1"/>
    <col min="4101" max="4101" width="11.42578125" style="667" customWidth="1"/>
    <col min="4102" max="4102" width="18.85546875" style="667" customWidth="1"/>
    <col min="4103" max="4266" width="9.140625" style="667"/>
    <col min="4267" max="4267" width="2.28515625" style="667" customWidth="1"/>
    <col min="4268" max="4268" width="10.5703125" style="667" customWidth="1"/>
    <col min="4269" max="4269" width="53.5703125" style="667" customWidth="1"/>
    <col min="4270" max="4270" width="10.42578125" style="667" customWidth="1"/>
    <col min="4271" max="4271" width="10.7109375" style="667" customWidth="1"/>
    <col min="4272" max="4273" width="10.140625" style="667" customWidth="1"/>
    <col min="4274" max="4274" width="10.7109375" style="667" customWidth="1"/>
    <col min="4275" max="4275" width="0.7109375" style="667" customWidth="1"/>
    <col min="4276" max="4277" width="10" style="667" customWidth="1"/>
    <col min="4278" max="4278" width="10.7109375" style="667" customWidth="1"/>
    <col min="4279" max="4279" width="10.42578125" style="667" customWidth="1"/>
    <col min="4280" max="4280" width="10.28515625" style="667" customWidth="1"/>
    <col min="4281" max="4281" width="10.42578125" style="667" customWidth="1"/>
    <col min="4282" max="4282" width="9.7109375" style="667" customWidth="1"/>
    <col min="4283" max="4352" width="9.140625" style="667"/>
    <col min="4353" max="4353" width="4.7109375" style="667" customWidth="1"/>
    <col min="4354" max="4354" width="17.28515625" style="667" customWidth="1"/>
    <col min="4355" max="4355" width="43.5703125" style="667" customWidth="1"/>
    <col min="4356" max="4356" width="10.7109375" style="667" customWidth="1"/>
    <col min="4357" max="4357" width="11.42578125" style="667" customWidth="1"/>
    <col min="4358" max="4358" width="18.85546875" style="667" customWidth="1"/>
    <col min="4359" max="4522" width="9.140625" style="667"/>
    <col min="4523" max="4523" width="2.28515625" style="667" customWidth="1"/>
    <col min="4524" max="4524" width="10.5703125" style="667" customWidth="1"/>
    <col min="4525" max="4525" width="53.5703125" style="667" customWidth="1"/>
    <col min="4526" max="4526" width="10.42578125" style="667" customWidth="1"/>
    <col min="4527" max="4527" width="10.7109375" style="667" customWidth="1"/>
    <col min="4528" max="4529" width="10.140625" style="667" customWidth="1"/>
    <col min="4530" max="4530" width="10.7109375" style="667" customWidth="1"/>
    <col min="4531" max="4531" width="0.7109375" style="667" customWidth="1"/>
    <col min="4532" max="4533" width="10" style="667" customWidth="1"/>
    <col min="4534" max="4534" width="10.7109375" style="667" customWidth="1"/>
    <col min="4535" max="4535" width="10.42578125" style="667" customWidth="1"/>
    <col min="4536" max="4536" width="10.28515625" style="667" customWidth="1"/>
    <col min="4537" max="4537" width="10.42578125" style="667" customWidth="1"/>
    <col min="4538" max="4538" width="9.7109375" style="667" customWidth="1"/>
    <col min="4539" max="4608" width="9.140625" style="667"/>
    <col min="4609" max="4609" width="4.7109375" style="667" customWidth="1"/>
    <col min="4610" max="4610" width="17.28515625" style="667" customWidth="1"/>
    <col min="4611" max="4611" width="43.5703125" style="667" customWidth="1"/>
    <col min="4612" max="4612" width="10.7109375" style="667" customWidth="1"/>
    <col min="4613" max="4613" width="11.42578125" style="667" customWidth="1"/>
    <col min="4614" max="4614" width="18.85546875" style="667" customWidth="1"/>
    <col min="4615" max="4778" width="9.140625" style="667"/>
    <col min="4779" max="4779" width="2.28515625" style="667" customWidth="1"/>
    <col min="4780" max="4780" width="10.5703125" style="667" customWidth="1"/>
    <col min="4781" max="4781" width="53.5703125" style="667" customWidth="1"/>
    <col min="4782" max="4782" width="10.42578125" style="667" customWidth="1"/>
    <col min="4783" max="4783" width="10.7109375" style="667" customWidth="1"/>
    <col min="4784" max="4785" width="10.140625" style="667" customWidth="1"/>
    <col min="4786" max="4786" width="10.7109375" style="667" customWidth="1"/>
    <col min="4787" max="4787" width="0.7109375" style="667" customWidth="1"/>
    <col min="4788" max="4789" width="10" style="667" customWidth="1"/>
    <col min="4790" max="4790" width="10.7109375" style="667" customWidth="1"/>
    <col min="4791" max="4791" width="10.42578125" style="667" customWidth="1"/>
    <col min="4792" max="4792" width="10.28515625" style="667" customWidth="1"/>
    <col min="4793" max="4793" width="10.42578125" style="667" customWidth="1"/>
    <col min="4794" max="4794" width="9.7109375" style="667" customWidth="1"/>
    <col min="4795" max="4864" width="9.140625" style="667"/>
    <col min="4865" max="4865" width="4.7109375" style="667" customWidth="1"/>
    <col min="4866" max="4866" width="17.28515625" style="667" customWidth="1"/>
    <col min="4867" max="4867" width="43.5703125" style="667" customWidth="1"/>
    <col min="4868" max="4868" width="10.7109375" style="667" customWidth="1"/>
    <col min="4869" max="4869" width="11.42578125" style="667" customWidth="1"/>
    <col min="4870" max="4870" width="18.85546875" style="667" customWidth="1"/>
    <col min="4871" max="5034" width="9.140625" style="667"/>
    <col min="5035" max="5035" width="2.28515625" style="667" customWidth="1"/>
    <col min="5036" max="5036" width="10.5703125" style="667" customWidth="1"/>
    <col min="5037" max="5037" width="53.5703125" style="667" customWidth="1"/>
    <col min="5038" max="5038" width="10.42578125" style="667" customWidth="1"/>
    <col min="5039" max="5039" width="10.7109375" style="667" customWidth="1"/>
    <col min="5040" max="5041" width="10.140625" style="667" customWidth="1"/>
    <col min="5042" max="5042" width="10.7109375" style="667" customWidth="1"/>
    <col min="5043" max="5043" width="0.7109375" style="667" customWidth="1"/>
    <col min="5044" max="5045" width="10" style="667" customWidth="1"/>
    <col min="5046" max="5046" width="10.7109375" style="667" customWidth="1"/>
    <col min="5047" max="5047" width="10.42578125" style="667" customWidth="1"/>
    <col min="5048" max="5048" width="10.28515625" style="667" customWidth="1"/>
    <col min="5049" max="5049" width="10.42578125" style="667" customWidth="1"/>
    <col min="5050" max="5050" width="9.7109375" style="667" customWidth="1"/>
    <col min="5051" max="5120" width="9.140625" style="667"/>
    <col min="5121" max="5121" width="4.7109375" style="667" customWidth="1"/>
    <col min="5122" max="5122" width="17.28515625" style="667" customWidth="1"/>
    <col min="5123" max="5123" width="43.5703125" style="667" customWidth="1"/>
    <col min="5124" max="5124" width="10.7109375" style="667" customWidth="1"/>
    <col min="5125" max="5125" width="11.42578125" style="667" customWidth="1"/>
    <col min="5126" max="5126" width="18.85546875" style="667" customWidth="1"/>
    <col min="5127" max="5290" width="9.140625" style="667"/>
    <col min="5291" max="5291" width="2.28515625" style="667" customWidth="1"/>
    <col min="5292" max="5292" width="10.5703125" style="667" customWidth="1"/>
    <col min="5293" max="5293" width="53.5703125" style="667" customWidth="1"/>
    <col min="5294" max="5294" width="10.42578125" style="667" customWidth="1"/>
    <col min="5295" max="5295" width="10.7109375" style="667" customWidth="1"/>
    <col min="5296" max="5297" width="10.140625" style="667" customWidth="1"/>
    <col min="5298" max="5298" width="10.7109375" style="667" customWidth="1"/>
    <col min="5299" max="5299" width="0.7109375" style="667" customWidth="1"/>
    <col min="5300" max="5301" width="10" style="667" customWidth="1"/>
    <col min="5302" max="5302" width="10.7109375" style="667" customWidth="1"/>
    <col min="5303" max="5303" width="10.42578125" style="667" customWidth="1"/>
    <col min="5304" max="5304" width="10.28515625" style="667" customWidth="1"/>
    <col min="5305" max="5305" width="10.42578125" style="667" customWidth="1"/>
    <col min="5306" max="5306" width="9.7109375" style="667" customWidth="1"/>
    <col min="5307" max="5376" width="9.140625" style="667"/>
    <col min="5377" max="5377" width="4.7109375" style="667" customWidth="1"/>
    <col min="5378" max="5378" width="17.28515625" style="667" customWidth="1"/>
    <col min="5379" max="5379" width="43.5703125" style="667" customWidth="1"/>
    <col min="5380" max="5380" width="10.7109375" style="667" customWidth="1"/>
    <col min="5381" max="5381" width="11.42578125" style="667" customWidth="1"/>
    <col min="5382" max="5382" width="18.85546875" style="667" customWidth="1"/>
    <col min="5383" max="5546" width="9.140625" style="667"/>
    <col min="5547" max="5547" width="2.28515625" style="667" customWidth="1"/>
    <col min="5548" max="5548" width="10.5703125" style="667" customWidth="1"/>
    <col min="5549" max="5549" width="53.5703125" style="667" customWidth="1"/>
    <col min="5550" max="5550" width="10.42578125" style="667" customWidth="1"/>
    <col min="5551" max="5551" width="10.7109375" style="667" customWidth="1"/>
    <col min="5552" max="5553" width="10.140625" style="667" customWidth="1"/>
    <col min="5554" max="5554" width="10.7109375" style="667" customWidth="1"/>
    <col min="5555" max="5555" width="0.7109375" style="667" customWidth="1"/>
    <col min="5556" max="5557" width="10" style="667" customWidth="1"/>
    <col min="5558" max="5558" width="10.7109375" style="667" customWidth="1"/>
    <col min="5559" max="5559" width="10.42578125" style="667" customWidth="1"/>
    <col min="5560" max="5560" width="10.28515625" style="667" customWidth="1"/>
    <col min="5561" max="5561" width="10.42578125" style="667" customWidth="1"/>
    <col min="5562" max="5562" width="9.7109375" style="667" customWidth="1"/>
    <col min="5563" max="5632" width="9.140625" style="667"/>
    <col min="5633" max="5633" width="4.7109375" style="667" customWidth="1"/>
    <col min="5634" max="5634" width="17.28515625" style="667" customWidth="1"/>
    <col min="5635" max="5635" width="43.5703125" style="667" customWidth="1"/>
    <col min="5636" max="5636" width="10.7109375" style="667" customWidth="1"/>
    <col min="5637" max="5637" width="11.42578125" style="667" customWidth="1"/>
    <col min="5638" max="5638" width="18.85546875" style="667" customWidth="1"/>
    <col min="5639" max="5802" width="9.140625" style="667"/>
    <col min="5803" max="5803" width="2.28515625" style="667" customWidth="1"/>
    <col min="5804" max="5804" width="10.5703125" style="667" customWidth="1"/>
    <col min="5805" max="5805" width="53.5703125" style="667" customWidth="1"/>
    <col min="5806" max="5806" width="10.42578125" style="667" customWidth="1"/>
    <col min="5807" max="5807" width="10.7109375" style="667" customWidth="1"/>
    <col min="5808" max="5809" width="10.140625" style="667" customWidth="1"/>
    <col min="5810" max="5810" width="10.7109375" style="667" customWidth="1"/>
    <col min="5811" max="5811" width="0.7109375" style="667" customWidth="1"/>
    <col min="5812" max="5813" width="10" style="667" customWidth="1"/>
    <col min="5814" max="5814" width="10.7109375" style="667" customWidth="1"/>
    <col min="5815" max="5815" width="10.42578125" style="667" customWidth="1"/>
    <col min="5816" max="5816" width="10.28515625" style="667" customWidth="1"/>
    <col min="5817" max="5817" width="10.42578125" style="667" customWidth="1"/>
    <col min="5818" max="5818" width="9.7109375" style="667" customWidth="1"/>
    <col min="5819" max="5888" width="9.140625" style="667"/>
    <col min="5889" max="5889" width="4.7109375" style="667" customWidth="1"/>
    <col min="5890" max="5890" width="17.28515625" style="667" customWidth="1"/>
    <col min="5891" max="5891" width="43.5703125" style="667" customWidth="1"/>
    <col min="5892" max="5892" width="10.7109375" style="667" customWidth="1"/>
    <col min="5893" max="5893" width="11.42578125" style="667" customWidth="1"/>
    <col min="5894" max="5894" width="18.85546875" style="667" customWidth="1"/>
    <col min="5895" max="6058" width="9.140625" style="667"/>
    <col min="6059" max="6059" width="2.28515625" style="667" customWidth="1"/>
    <col min="6060" max="6060" width="10.5703125" style="667" customWidth="1"/>
    <col min="6061" max="6061" width="53.5703125" style="667" customWidth="1"/>
    <col min="6062" max="6062" width="10.42578125" style="667" customWidth="1"/>
    <col min="6063" max="6063" width="10.7109375" style="667" customWidth="1"/>
    <col min="6064" max="6065" width="10.140625" style="667" customWidth="1"/>
    <col min="6066" max="6066" width="10.7109375" style="667" customWidth="1"/>
    <col min="6067" max="6067" width="0.7109375" style="667" customWidth="1"/>
    <col min="6068" max="6069" width="10" style="667" customWidth="1"/>
    <col min="6070" max="6070" width="10.7109375" style="667" customWidth="1"/>
    <col min="6071" max="6071" width="10.42578125" style="667" customWidth="1"/>
    <col min="6072" max="6072" width="10.28515625" style="667" customWidth="1"/>
    <col min="6073" max="6073" width="10.42578125" style="667" customWidth="1"/>
    <col min="6074" max="6074" width="9.7109375" style="667" customWidth="1"/>
    <col min="6075" max="6144" width="9.140625" style="667"/>
    <col min="6145" max="6145" width="4.7109375" style="667" customWidth="1"/>
    <col min="6146" max="6146" width="17.28515625" style="667" customWidth="1"/>
    <col min="6147" max="6147" width="43.5703125" style="667" customWidth="1"/>
    <col min="6148" max="6148" width="10.7109375" style="667" customWidth="1"/>
    <col min="6149" max="6149" width="11.42578125" style="667" customWidth="1"/>
    <col min="6150" max="6150" width="18.85546875" style="667" customWidth="1"/>
    <col min="6151" max="6314" width="9.140625" style="667"/>
    <col min="6315" max="6315" width="2.28515625" style="667" customWidth="1"/>
    <col min="6316" max="6316" width="10.5703125" style="667" customWidth="1"/>
    <col min="6317" max="6317" width="53.5703125" style="667" customWidth="1"/>
    <col min="6318" max="6318" width="10.42578125" style="667" customWidth="1"/>
    <col min="6319" max="6319" width="10.7109375" style="667" customWidth="1"/>
    <col min="6320" max="6321" width="10.140625" style="667" customWidth="1"/>
    <col min="6322" max="6322" width="10.7109375" style="667" customWidth="1"/>
    <col min="6323" max="6323" width="0.7109375" style="667" customWidth="1"/>
    <col min="6324" max="6325" width="10" style="667" customWidth="1"/>
    <col min="6326" max="6326" width="10.7109375" style="667" customWidth="1"/>
    <col min="6327" max="6327" width="10.42578125" style="667" customWidth="1"/>
    <col min="6328" max="6328" width="10.28515625" style="667" customWidth="1"/>
    <col min="6329" max="6329" width="10.42578125" style="667" customWidth="1"/>
    <col min="6330" max="6330" width="9.7109375" style="667" customWidth="1"/>
    <col min="6331" max="6400" width="9.140625" style="667"/>
    <col min="6401" max="6401" width="4.7109375" style="667" customWidth="1"/>
    <col min="6402" max="6402" width="17.28515625" style="667" customWidth="1"/>
    <col min="6403" max="6403" width="43.5703125" style="667" customWidth="1"/>
    <col min="6404" max="6404" width="10.7109375" style="667" customWidth="1"/>
    <col min="6405" max="6405" width="11.42578125" style="667" customWidth="1"/>
    <col min="6406" max="6406" width="18.85546875" style="667" customWidth="1"/>
    <col min="6407" max="6570" width="9.140625" style="667"/>
    <col min="6571" max="6571" width="2.28515625" style="667" customWidth="1"/>
    <col min="6572" max="6572" width="10.5703125" style="667" customWidth="1"/>
    <col min="6573" max="6573" width="53.5703125" style="667" customWidth="1"/>
    <col min="6574" max="6574" width="10.42578125" style="667" customWidth="1"/>
    <col min="6575" max="6575" width="10.7109375" style="667" customWidth="1"/>
    <col min="6576" max="6577" width="10.140625" style="667" customWidth="1"/>
    <col min="6578" max="6578" width="10.7109375" style="667" customWidth="1"/>
    <col min="6579" max="6579" width="0.7109375" style="667" customWidth="1"/>
    <col min="6580" max="6581" width="10" style="667" customWidth="1"/>
    <col min="6582" max="6582" width="10.7109375" style="667" customWidth="1"/>
    <col min="6583" max="6583" width="10.42578125" style="667" customWidth="1"/>
    <col min="6584" max="6584" width="10.28515625" style="667" customWidth="1"/>
    <col min="6585" max="6585" width="10.42578125" style="667" customWidth="1"/>
    <col min="6586" max="6586" width="9.7109375" style="667" customWidth="1"/>
    <col min="6587" max="6656" width="9.140625" style="667"/>
    <col min="6657" max="6657" width="4.7109375" style="667" customWidth="1"/>
    <col min="6658" max="6658" width="17.28515625" style="667" customWidth="1"/>
    <col min="6659" max="6659" width="43.5703125" style="667" customWidth="1"/>
    <col min="6660" max="6660" width="10.7109375" style="667" customWidth="1"/>
    <col min="6661" max="6661" width="11.42578125" style="667" customWidth="1"/>
    <col min="6662" max="6662" width="18.85546875" style="667" customWidth="1"/>
    <col min="6663" max="6826" width="9.140625" style="667"/>
    <col min="6827" max="6827" width="2.28515625" style="667" customWidth="1"/>
    <col min="6828" max="6828" width="10.5703125" style="667" customWidth="1"/>
    <col min="6829" max="6829" width="53.5703125" style="667" customWidth="1"/>
    <col min="6830" max="6830" width="10.42578125" style="667" customWidth="1"/>
    <col min="6831" max="6831" width="10.7109375" style="667" customWidth="1"/>
    <col min="6832" max="6833" width="10.140625" style="667" customWidth="1"/>
    <col min="6834" max="6834" width="10.7109375" style="667" customWidth="1"/>
    <col min="6835" max="6835" width="0.7109375" style="667" customWidth="1"/>
    <col min="6836" max="6837" width="10" style="667" customWidth="1"/>
    <col min="6838" max="6838" width="10.7109375" style="667" customWidth="1"/>
    <col min="6839" max="6839" width="10.42578125" style="667" customWidth="1"/>
    <col min="6840" max="6840" width="10.28515625" style="667" customWidth="1"/>
    <col min="6841" max="6841" width="10.42578125" style="667" customWidth="1"/>
    <col min="6842" max="6842" width="9.7109375" style="667" customWidth="1"/>
    <col min="6843" max="6912" width="9.140625" style="667"/>
    <col min="6913" max="6913" width="4.7109375" style="667" customWidth="1"/>
    <col min="6914" max="6914" width="17.28515625" style="667" customWidth="1"/>
    <col min="6915" max="6915" width="43.5703125" style="667" customWidth="1"/>
    <col min="6916" max="6916" width="10.7109375" style="667" customWidth="1"/>
    <col min="6917" max="6917" width="11.42578125" style="667" customWidth="1"/>
    <col min="6918" max="6918" width="18.85546875" style="667" customWidth="1"/>
    <col min="6919" max="7082" width="9.140625" style="667"/>
    <col min="7083" max="7083" width="2.28515625" style="667" customWidth="1"/>
    <col min="7084" max="7084" width="10.5703125" style="667" customWidth="1"/>
    <col min="7085" max="7085" width="53.5703125" style="667" customWidth="1"/>
    <col min="7086" max="7086" width="10.42578125" style="667" customWidth="1"/>
    <col min="7087" max="7087" width="10.7109375" style="667" customWidth="1"/>
    <col min="7088" max="7089" width="10.140625" style="667" customWidth="1"/>
    <col min="7090" max="7090" width="10.7109375" style="667" customWidth="1"/>
    <col min="7091" max="7091" width="0.7109375" style="667" customWidth="1"/>
    <col min="7092" max="7093" width="10" style="667" customWidth="1"/>
    <col min="7094" max="7094" width="10.7109375" style="667" customWidth="1"/>
    <col min="7095" max="7095" width="10.42578125" style="667" customWidth="1"/>
    <col min="7096" max="7096" width="10.28515625" style="667" customWidth="1"/>
    <col min="7097" max="7097" width="10.42578125" style="667" customWidth="1"/>
    <col min="7098" max="7098" width="9.7109375" style="667" customWidth="1"/>
    <col min="7099" max="7168" width="9.140625" style="667"/>
    <col min="7169" max="7169" width="4.7109375" style="667" customWidth="1"/>
    <col min="7170" max="7170" width="17.28515625" style="667" customWidth="1"/>
    <col min="7171" max="7171" width="43.5703125" style="667" customWidth="1"/>
    <col min="7172" max="7172" width="10.7109375" style="667" customWidth="1"/>
    <col min="7173" max="7173" width="11.42578125" style="667" customWidth="1"/>
    <col min="7174" max="7174" width="18.85546875" style="667" customWidth="1"/>
    <col min="7175" max="7338" width="9.140625" style="667"/>
    <col min="7339" max="7339" width="2.28515625" style="667" customWidth="1"/>
    <col min="7340" max="7340" width="10.5703125" style="667" customWidth="1"/>
    <col min="7341" max="7341" width="53.5703125" style="667" customWidth="1"/>
    <col min="7342" max="7342" width="10.42578125" style="667" customWidth="1"/>
    <col min="7343" max="7343" width="10.7109375" style="667" customWidth="1"/>
    <col min="7344" max="7345" width="10.140625" style="667" customWidth="1"/>
    <col min="7346" max="7346" width="10.7109375" style="667" customWidth="1"/>
    <col min="7347" max="7347" width="0.7109375" style="667" customWidth="1"/>
    <col min="7348" max="7349" width="10" style="667" customWidth="1"/>
    <col min="7350" max="7350" width="10.7109375" style="667" customWidth="1"/>
    <col min="7351" max="7351" width="10.42578125" style="667" customWidth="1"/>
    <col min="7352" max="7352" width="10.28515625" style="667" customWidth="1"/>
    <col min="7353" max="7353" width="10.42578125" style="667" customWidth="1"/>
    <col min="7354" max="7354" width="9.7109375" style="667" customWidth="1"/>
    <col min="7355" max="7424" width="9.140625" style="667"/>
    <col min="7425" max="7425" width="4.7109375" style="667" customWidth="1"/>
    <col min="7426" max="7426" width="17.28515625" style="667" customWidth="1"/>
    <col min="7427" max="7427" width="43.5703125" style="667" customWidth="1"/>
    <col min="7428" max="7428" width="10.7109375" style="667" customWidth="1"/>
    <col min="7429" max="7429" width="11.42578125" style="667" customWidth="1"/>
    <col min="7430" max="7430" width="18.85546875" style="667" customWidth="1"/>
    <col min="7431" max="7594" width="9.140625" style="667"/>
    <col min="7595" max="7595" width="2.28515625" style="667" customWidth="1"/>
    <col min="7596" max="7596" width="10.5703125" style="667" customWidth="1"/>
    <col min="7597" max="7597" width="53.5703125" style="667" customWidth="1"/>
    <col min="7598" max="7598" width="10.42578125" style="667" customWidth="1"/>
    <col min="7599" max="7599" width="10.7109375" style="667" customWidth="1"/>
    <col min="7600" max="7601" width="10.140625" style="667" customWidth="1"/>
    <col min="7602" max="7602" width="10.7109375" style="667" customWidth="1"/>
    <col min="7603" max="7603" width="0.7109375" style="667" customWidth="1"/>
    <col min="7604" max="7605" width="10" style="667" customWidth="1"/>
    <col min="7606" max="7606" width="10.7109375" style="667" customWidth="1"/>
    <col min="7607" max="7607" width="10.42578125" style="667" customWidth="1"/>
    <col min="7608" max="7608" width="10.28515625" style="667" customWidth="1"/>
    <col min="7609" max="7609" width="10.42578125" style="667" customWidth="1"/>
    <col min="7610" max="7610" width="9.7109375" style="667" customWidth="1"/>
    <col min="7611" max="7680" width="9.140625" style="667"/>
    <col min="7681" max="7681" width="4.7109375" style="667" customWidth="1"/>
    <col min="7682" max="7682" width="17.28515625" style="667" customWidth="1"/>
    <col min="7683" max="7683" width="43.5703125" style="667" customWidth="1"/>
    <col min="7684" max="7684" width="10.7109375" style="667" customWidth="1"/>
    <col min="7685" max="7685" width="11.42578125" style="667" customWidth="1"/>
    <col min="7686" max="7686" width="18.85546875" style="667" customWidth="1"/>
    <col min="7687" max="7850" width="9.140625" style="667"/>
    <col min="7851" max="7851" width="2.28515625" style="667" customWidth="1"/>
    <col min="7852" max="7852" width="10.5703125" style="667" customWidth="1"/>
    <col min="7853" max="7853" width="53.5703125" style="667" customWidth="1"/>
    <col min="7854" max="7854" width="10.42578125" style="667" customWidth="1"/>
    <col min="7855" max="7855" width="10.7109375" style="667" customWidth="1"/>
    <col min="7856" max="7857" width="10.140625" style="667" customWidth="1"/>
    <col min="7858" max="7858" width="10.7109375" style="667" customWidth="1"/>
    <col min="7859" max="7859" width="0.7109375" style="667" customWidth="1"/>
    <col min="7860" max="7861" width="10" style="667" customWidth="1"/>
    <col min="7862" max="7862" width="10.7109375" style="667" customWidth="1"/>
    <col min="7863" max="7863" width="10.42578125" style="667" customWidth="1"/>
    <col min="7864" max="7864" width="10.28515625" style="667" customWidth="1"/>
    <col min="7865" max="7865" width="10.42578125" style="667" customWidth="1"/>
    <col min="7866" max="7866" width="9.7109375" style="667" customWidth="1"/>
    <col min="7867" max="7936" width="9.140625" style="667"/>
    <col min="7937" max="7937" width="4.7109375" style="667" customWidth="1"/>
    <col min="7938" max="7938" width="17.28515625" style="667" customWidth="1"/>
    <col min="7939" max="7939" width="43.5703125" style="667" customWidth="1"/>
    <col min="7940" max="7940" width="10.7109375" style="667" customWidth="1"/>
    <col min="7941" max="7941" width="11.42578125" style="667" customWidth="1"/>
    <col min="7942" max="7942" width="18.85546875" style="667" customWidth="1"/>
    <col min="7943" max="8106" width="9.140625" style="667"/>
    <col min="8107" max="8107" width="2.28515625" style="667" customWidth="1"/>
    <col min="8108" max="8108" width="10.5703125" style="667" customWidth="1"/>
    <col min="8109" max="8109" width="53.5703125" style="667" customWidth="1"/>
    <col min="8110" max="8110" width="10.42578125" style="667" customWidth="1"/>
    <col min="8111" max="8111" width="10.7109375" style="667" customWidth="1"/>
    <col min="8112" max="8113" width="10.140625" style="667" customWidth="1"/>
    <col min="8114" max="8114" width="10.7109375" style="667" customWidth="1"/>
    <col min="8115" max="8115" width="0.7109375" style="667" customWidth="1"/>
    <col min="8116" max="8117" width="10" style="667" customWidth="1"/>
    <col min="8118" max="8118" width="10.7109375" style="667" customWidth="1"/>
    <col min="8119" max="8119" width="10.42578125" style="667" customWidth="1"/>
    <col min="8120" max="8120" width="10.28515625" style="667" customWidth="1"/>
    <col min="8121" max="8121" width="10.42578125" style="667" customWidth="1"/>
    <col min="8122" max="8122" width="9.7109375" style="667" customWidth="1"/>
    <col min="8123" max="8192" width="9.140625" style="667"/>
    <col min="8193" max="8193" width="4.7109375" style="667" customWidth="1"/>
    <col min="8194" max="8194" width="17.28515625" style="667" customWidth="1"/>
    <col min="8195" max="8195" width="43.5703125" style="667" customWidth="1"/>
    <col min="8196" max="8196" width="10.7109375" style="667" customWidth="1"/>
    <col min="8197" max="8197" width="11.42578125" style="667" customWidth="1"/>
    <col min="8198" max="8198" width="18.85546875" style="667" customWidth="1"/>
    <col min="8199" max="8362" width="9.140625" style="667"/>
    <col min="8363" max="8363" width="2.28515625" style="667" customWidth="1"/>
    <col min="8364" max="8364" width="10.5703125" style="667" customWidth="1"/>
    <col min="8365" max="8365" width="53.5703125" style="667" customWidth="1"/>
    <col min="8366" max="8366" width="10.42578125" style="667" customWidth="1"/>
    <col min="8367" max="8367" width="10.7109375" style="667" customWidth="1"/>
    <col min="8368" max="8369" width="10.140625" style="667" customWidth="1"/>
    <col min="8370" max="8370" width="10.7109375" style="667" customWidth="1"/>
    <col min="8371" max="8371" width="0.7109375" style="667" customWidth="1"/>
    <col min="8372" max="8373" width="10" style="667" customWidth="1"/>
    <col min="8374" max="8374" width="10.7109375" style="667" customWidth="1"/>
    <col min="8375" max="8375" width="10.42578125" style="667" customWidth="1"/>
    <col min="8376" max="8376" width="10.28515625" style="667" customWidth="1"/>
    <col min="8377" max="8377" width="10.42578125" style="667" customWidth="1"/>
    <col min="8378" max="8378" width="9.7109375" style="667" customWidth="1"/>
    <col min="8379" max="8448" width="9.140625" style="667"/>
    <col min="8449" max="8449" width="4.7109375" style="667" customWidth="1"/>
    <col min="8450" max="8450" width="17.28515625" style="667" customWidth="1"/>
    <col min="8451" max="8451" width="43.5703125" style="667" customWidth="1"/>
    <col min="8452" max="8452" width="10.7109375" style="667" customWidth="1"/>
    <col min="8453" max="8453" width="11.42578125" style="667" customWidth="1"/>
    <col min="8454" max="8454" width="18.85546875" style="667" customWidth="1"/>
    <col min="8455" max="8618" width="9.140625" style="667"/>
    <col min="8619" max="8619" width="2.28515625" style="667" customWidth="1"/>
    <col min="8620" max="8620" width="10.5703125" style="667" customWidth="1"/>
    <col min="8621" max="8621" width="53.5703125" style="667" customWidth="1"/>
    <col min="8622" max="8622" width="10.42578125" style="667" customWidth="1"/>
    <col min="8623" max="8623" width="10.7109375" style="667" customWidth="1"/>
    <col min="8624" max="8625" width="10.140625" style="667" customWidth="1"/>
    <col min="8626" max="8626" width="10.7109375" style="667" customWidth="1"/>
    <col min="8627" max="8627" width="0.7109375" style="667" customWidth="1"/>
    <col min="8628" max="8629" width="10" style="667" customWidth="1"/>
    <col min="8630" max="8630" width="10.7109375" style="667" customWidth="1"/>
    <col min="8631" max="8631" width="10.42578125" style="667" customWidth="1"/>
    <col min="8632" max="8632" width="10.28515625" style="667" customWidth="1"/>
    <col min="8633" max="8633" width="10.42578125" style="667" customWidth="1"/>
    <col min="8634" max="8634" width="9.7109375" style="667" customWidth="1"/>
    <col min="8635" max="8704" width="9.140625" style="667"/>
    <col min="8705" max="8705" width="4.7109375" style="667" customWidth="1"/>
    <col min="8706" max="8706" width="17.28515625" style="667" customWidth="1"/>
    <col min="8707" max="8707" width="43.5703125" style="667" customWidth="1"/>
    <col min="8708" max="8708" width="10.7109375" style="667" customWidth="1"/>
    <col min="8709" max="8709" width="11.42578125" style="667" customWidth="1"/>
    <col min="8710" max="8710" width="18.85546875" style="667" customWidth="1"/>
    <col min="8711" max="8874" width="9.140625" style="667"/>
    <col min="8875" max="8875" width="2.28515625" style="667" customWidth="1"/>
    <col min="8876" max="8876" width="10.5703125" style="667" customWidth="1"/>
    <col min="8877" max="8877" width="53.5703125" style="667" customWidth="1"/>
    <col min="8878" max="8878" width="10.42578125" style="667" customWidth="1"/>
    <col min="8879" max="8879" width="10.7109375" style="667" customWidth="1"/>
    <col min="8880" max="8881" width="10.140625" style="667" customWidth="1"/>
    <col min="8882" max="8882" width="10.7109375" style="667" customWidth="1"/>
    <col min="8883" max="8883" width="0.7109375" style="667" customWidth="1"/>
    <col min="8884" max="8885" width="10" style="667" customWidth="1"/>
    <col min="8886" max="8886" width="10.7109375" style="667" customWidth="1"/>
    <col min="8887" max="8887" width="10.42578125" style="667" customWidth="1"/>
    <col min="8888" max="8888" width="10.28515625" style="667" customWidth="1"/>
    <col min="8889" max="8889" width="10.42578125" style="667" customWidth="1"/>
    <col min="8890" max="8890" width="9.7109375" style="667" customWidth="1"/>
    <col min="8891" max="8960" width="9.140625" style="667"/>
    <col min="8961" max="8961" width="4.7109375" style="667" customWidth="1"/>
    <col min="8962" max="8962" width="17.28515625" style="667" customWidth="1"/>
    <col min="8963" max="8963" width="43.5703125" style="667" customWidth="1"/>
    <col min="8964" max="8964" width="10.7109375" style="667" customWidth="1"/>
    <col min="8965" max="8965" width="11.42578125" style="667" customWidth="1"/>
    <col min="8966" max="8966" width="18.85546875" style="667" customWidth="1"/>
    <col min="8967" max="9130" width="9.140625" style="667"/>
    <col min="9131" max="9131" width="2.28515625" style="667" customWidth="1"/>
    <col min="9132" max="9132" width="10.5703125" style="667" customWidth="1"/>
    <col min="9133" max="9133" width="53.5703125" style="667" customWidth="1"/>
    <col min="9134" max="9134" width="10.42578125" style="667" customWidth="1"/>
    <col min="9135" max="9135" width="10.7109375" style="667" customWidth="1"/>
    <col min="9136" max="9137" width="10.140625" style="667" customWidth="1"/>
    <col min="9138" max="9138" width="10.7109375" style="667" customWidth="1"/>
    <col min="9139" max="9139" width="0.7109375" style="667" customWidth="1"/>
    <col min="9140" max="9141" width="10" style="667" customWidth="1"/>
    <col min="9142" max="9142" width="10.7109375" style="667" customWidth="1"/>
    <col min="9143" max="9143" width="10.42578125" style="667" customWidth="1"/>
    <col min="9144" max="9144" width="10.28515625" style="667" customWidth="1"/>
    <col min="9145" max="9145" width="10.42578125" style="667" customWidth="1"/>
    <col min="9146" max="9146" width="9.7109375" style="667" customWidth="1"/>
    <col min="9147" max="9216" width="9.140625" style="667"/>
    <col min="9217" max="9217" width="4.7109375" style="667" customWidth="1"/>
    <col min="9218" max="9218" width="17.28515625" style="667" customWidth="1"/>
    <col min="9219" max="9219" width="43.5703125" style="667" customWidth="1"/>
    <col min="9220" max="9220" width="10.7109375" style="667" customWidth="1"/>
    <col min="9221" max="9221" width="11.42578125" style="667" customWidth="1"/>
    <col min="9222" max="9222" width="18.85546875" style="667" customWidth="1"/>
    <col min="9223" max="9386" width="9.140625" style="667"/>
    <col min="9387" max="9387" width="2.28515625" style="667" customWidth="1"/>
    <col min="9388" max="9388" width="10.5703125" style="667" customWidth="1"/>
    <col min="9389" max="9389" width="53.5703125" style="667" customWidth="1"/>
    <col min="9390" max="9390" width="10.42578125" style="667" customWidth="1"/>
    <col min="9391" max="9391" width="10.7109375" style="667" customWidth="1"/>
    <col min="9392" max="9393" width="10.140625" style="667" customWidth="1"/>
    <col min="9394" max="9394" width="10.7109375" style="667" customWidth="1"/>
    <col min="9395" max="9395" width="0.7109375" style="667" customWidth="1"/>
    <col min="9396" max="9397" width="10" style="667" customWidth="1"/>
    <col min="9398" max="9398" width="10.7109375" style="667" customWidth="1"/>
    <col min="9399" max="9399" width="10.42578125" style="667" customWidth="1"/>
    <col min="9400" max="9400" width="10.28515625" style="667" customWidth="1"/>
    <col min="9401" max="9401" width="10.42578125" style="667" customWidth="1"/>
    <col min="9402" max="9402" width="9.7109375" style="667" customWidth="1"/>
    <col min="9403" max="9472" width="9.140625" style="667"/>
    <col min="9473" max="9473" width="4.7109375" style="667" customWidth="1"/>
    <col min="9474" max="9474" width="17.28515625" style="667" customWidth="1"/>
    <col min="9475" max="9475" width="43.5703125" style="667" customWidth="1"/>
    <col min="9476" max="9476" width="10.7109375" style="667" customWidth="1"/>
    <col min="9477" max="9477" width="11.42578125" style="667" customWidth="1"/>
    <col min="9478" max="9478" width="18.85546875" style="667" customWidth="1"/>
    <col min="9479" max="9642" width="9.140625" style="667"/>
    <col min="9643" max="9643" width="2.28515625" style="667" customWidth="1"/>
    <col min="9644" max="9644" width="10.5703125" style="667" customWidth="1"/>
    <col min="9645" max="9645" width="53.5703125" style="667" customWidth="1"/>
    <col min="9646" max="9646" width="10.42578125" style="667" customWidth="1"/>
    <col min="9647" max="9647" width="10.7109375" style="667" customWidth="1"/>
    <col min="9648" max="9649" width="10.140625" style="667" customWidth="1"/>
    <col min="9650" max="9650" width="10.7109375" style="667" customWidth="1"/>
    <col min="9651" max="9651" width="0.7109375" style="667" customWidth="1"/>
    <col min="9652" max="9653" width="10" style="667" customWidth="1"/>
    <col min="9654" max="9654" width="10.7109375" style="667" customWidth="1"/>
    <col min="9655" max="9655" width="10.42578125" style="667" customWidth="1"/>
    <col min="9656" max="9656" width="10.28515625" style="667" customWidth="1"/>
    <col min="9657" max="9657" width="10.42578125" style="667" customWidth="1"/>
    <col min="9658" max="9658" width="9.7109375" style="667" customWidth="1"/>
    <col min="9659" max="9728" width="9.140625" style="667"/>
    <col min="9729" max="9729" width="4.7109375" style="667" customWidth="1"/>
    <col min="9730" max="9730" width="17.28515625" style="667" customWidth="1"/>
    <col min="9731" max="9731" width="43.5703125" style="667" customWidth="1"/>
    <col min="9732" max="9732" width="10.7109375" style="667" customWidth="1"/>
    <col min="9733" max="9733" width="11.42578125" style="667" customWidth="1"/>
    <col min="9734" max="9734" width="18.85546875" style="667" customWidth="1"/>
    <col min="9735" max="9898" width="9.140625" style="667"/>
    <col min="9899" max="9899" width="2.28515625" style="667" customWidth="1"/>
    <col min="9900" max="9900" width="10.5703125" style="667" customWidth="1"/>
    <col min="9901" max="9901" width="53.5703125" style="667" customWidth="1"/>
    <col min="9902" max="9902" width="10.42578125" style="667" customWidth="1"/>
    <col min="9903" max="9903" width="10.7109375" style="667" customWidth="1"/>
    <col min="9904" max="9905" width="10.140625" style="667" customWidth="1"/>
    <col min="9906" max="9906" width="10.7109375" style="667" customWidth="1"/>
    <col min="9907" max="9907" width="0.7109375" style="667" customWidth="1"/>
    <col min="9908" max="9909" width="10" style="667" customWidth="1"/>
    <col min="9910" max="9910" width="10.7109375" style="667" customWidth="1"/>
    <col min="9911" max="9911" width="10.42578125" style="667" customWidth="1"/>
    <col min="9912" max="9912" width="10.28515625" style="667" customWidth="1"/>
    <col min="9913" max="9913" width="10.42578125" style="667" customWidth="1"/>
    <col min="9914" max="9914" width="9.7109375" style="667" customWidth="1"/>
    <col min="9915" max="9984" width="9.140625" style="667"/>
    <col min="9985" max="9985" width="4.7109375" style="667" customWidth="1"/>
    <col min="9986" max="9986" width="17.28515625" style="667" customWidth="1"/>
    <col min="9987" max="9987" width="43.5703125" style="667" customWidth="1"/>
    <col min="9988" max="9988" width="10.7109375" style="667" customWidth="1"/>
    <col min="9989" max="9989" width="11.42578125" style="667" customWidth="1"/>
    <col min="9990" max="9990" width="18.85546875" style="667" customWidth="1"/>
    <col min="9991" max="10154" width="9.140625" style="667"/>
    <col min="10155" max="10155" width="2.28515625" style="667" customWidth="1"/>
    <col min="10156" max="10156" width="10.5703125" style="667" customWidth="1"/>
    <col min="10157" max="10157" width="53.5703125" style="667" customWidth="1"/>
    <col min="10158" max="10158" width="10.42578125" style="667" customWidth="1"/>
    <col min="10159" max="10159" width="10.7109375" style="667" customWidth="1"/>
    <col min="10160" max="10161" width="10.140625" style="667" customWidth="1"/>
    <col min="10162" max="10162" width="10.7109375" style="667" customWidth="1"/>
    <col min="10163" max="10163" width="0.7109375" style="667" customWidth="1"/>
    <col min="10164" max="10165" width="10" style="667" customWidth="1"/>
    <col min="10166" max="10166" width="10.7109375" style="667" customWidth="1"/>
    <col min="10167" max="10167" width="10.42578125" style="667" customWidth="1"/>
    <col min="10168" max="10168" width="10.28515625" style="667" customWidth="1"/>
    <col min="10169" max="10169" width="10.42578125" style="667" customWidth="1"/>
    <col min="10170" max="10170" width="9.7109375" style="667" customWidth="1"/>
    <col min="10171" max="10240" width="9.140625" style="667"/>
    <col min="10241" max="10241" width="4.7109375" style="667" customWidth="1"/>
    <col min="10242" max="10242" width="17.28515625" style="667" customWidth="1"/>
    <col min="10243" max="10243" width="43.5703125" style="667" customWidth="1"/>
    <col min="10244" max="10244" width="10.7109375" style="667" customWidth="1"/>
    <col min="10245" max="10245" width="11.42578125" style="667" customWidth="1"/>
    <col min="10246" max="10246" width="18.85546875" style="667" customWidth="1"/>
    <col min="10247" max="10410" width="9.140625" style="667"/>
    <col min="10411" max="10411" width="2.28515625" style="667" customWidth="1"/>
    <col min="10412" max="10412" width="10.5703125" style="667" customWidth="1"/>
    <col min="10413" max="10413" width="53.5703125" style="667" customWidth="1"/>
    <col min="10414" max="10414" width="10.42578125" style="667" customWidth="1"/>
    <col min="10415" max="10415" width="10.7109375" style="667" customWidth="1"/>
    <col min="10416" max="10417" width="10.140625" style="667" customWidth="1"/>
    <col min="10418" max="10418" width="10.7109375" style="667" customWidth="1"/>
    <col min="10419" max="10419" width="0.7109375" style="667" customWidth="1"/>
    <col min="10420" max="10421" width="10" style="667" customWidth="1"/>
    <col min="10422" max="10422" width="10.7109375" style="667" customWidth="1"/>
    <col min="10423" max="10423" width="10.42578125" style="667" customWidth="1"/>
    <col min="10424" max="10424" width="10.28515625" style="667" customWidth="1"/>
    <col min="10425" max="10425" width="10.42578125" style="667" customWidth="1"/>
    <col min="10426" max="10426" width="9.7109375" style="667" customWidth="1"/>
    <col min="10427" max="10496" width="9.140625" style="667"/>
    <col min="10497" max="10497" width="4.7109375" style="667" customWidth="1"/>
    <col min="10498" max="10498" width="17.28515625" style="667" customWidth="1"/>
    <col min="10499" max="10499" width="43.5703125" style="667" customWidth="1"/>
    <col min="10500" max="10500" width="10.7109375" style="667" customWidth="1"/>
    <col min="10501" max="10501" width="11.42578125" style="667" customWidth="1"/>
    <col min="10502" max="10502" width="18.85546875" style="667" customWidth="1"/>
    <col min="10503" max="10666" width="9.140625" style="667"/>
    <col min="10667" max="10667" width="2.28515625" style="667" customWidth="1"/>
    <col min="10668" max="10668" width="10.5703125" style="667" customWidth="1"/>
    <col min="10669" max="10669" width="53.5703125" style="667" customWidth="1"/>
    <col min="10670" max="10670" width="10.42578125" style="667" customWidth="1"/>
    <col min="10671" max="10671" width="10.7109375" style="667" customWidth="1"/>
    <col min="10672" max="10673" width="10.140625" style="667" customWidth="1"/>
    <col min="10674" max="10674" width="10.7109375" style="667" customWidth="1"/>
    <col min="10675" max="10675" width="0.7109375" style="667" customWidth="1"/>
    <col min="10676" max="10677" width="10" style="667" customWidth="1"/>
    <col min="10678" max="10678" width="10.7109375" style="667" customWidth="1"/>
    <col min="10679" max="10679" width="10.42578125" style="667" customWidth="1"/>
    <col min="10680" max="10680" width="10.28515625" style="667" customWidth="1"/>
    <col min="10681" max="10681" width="10.42578125" style="667" customWidth="1"/>
    <col min="10682" max="10682" width="9.7109375" style="667" customWidth="1"/>
    <col min="10683" max="10752" width="9.140625" style="667"/>
    <col min="10753" max="10753" width="4.7109375" style="667" customWidth="1"/>
    <col min="10754" max="10754" width="17.28515625" style="667" customWidth="1"/>
    <col min="10755" max="10755" width="43.5703125" style="667" customWidth="1"/>
    <col min="10756" max="10756" width="10.7109375" style="667" customWidth="1"/>
    <col min="10757" max="10757" width="11.42578125" style="667" customWidth="1"/>
    <col min="10758" max="10758" width="18.85546875" style="667" customWidth="1"/>
    <col min="10759" max="10922" width="9.140625" style="667"/>
    <col min="10923" max="10923" width="2.28515625" style="667" customWidth="1"/>
    <col min="10924" max="10924" width="10.5703125" style="667" customWidth="1"/>
    <col min="10925" max="10925" width="53.5703125" style="667" customWidth="1"/>
    <col min="10926" max="10926" width="10.42578125" style="667" customWidth="1"/>
    <col min="10927" max="10927" width="10.7109375" style="667" customWidth="1"/>
    <col min="10928" max="10929" width="10.140625" style="667" customWidth="1"/>
    <col min="10930" max="10930" width="10.7109375" style="667" customWidth="1"/>
    <col min="10931" max="10931" width="0.7109375" style="667" customWidth="1"/>
    <col min="10932" max="10933" width="10" style="667" customWidth="1"/>
    <col min="10934" max="10934" width="10.7109375" style="667" customWidth="1"/>
    <col min="10935" max="10935" width="10.42578125" style="667" customWidth="1"/>
    <col min="10936" max="10936" width="10.28515625" style="667" customWidth="1"/>
    <col min="10937" max="10937" width="10.42578125" style="667" customWidth="1"/>
    <col min="10938" max="10938" width="9.7109375" style="667" customWidth="1"/>
    <col min="10939" max="11008" width="9.140625" style="667"/>
    <col min="11009" max="11009" width="4.7109375" style="667" customWidth="1"/>
    <col min="11010" max="11010" width="17.28515625" style="667" customWidth="1"/>
    <col min="11011" max="11011" width="43.5703125" style="667" customWidth="1"/>
    <col min="11012" max="11012" width="10.7109375" style="667" customWidth="1"/>
    <col min="11013" max="11013" width="11.42578125" style="667" customWidth="1"/>
    <col min="11014" max="11014" width="18.85546875" style="667" customWidth="1"/>
    <col min="11015" max="11178" width="9.140625" style="667"/>
    <col min="11179" max="11179" width="2.28515625" style="667" customWidth="1"/>
    <col min="11180" max="11180" width="10.5703125" style="667" customWidth="1"/>
    <col min="11181" max="11181" width="53.5703125" style="667" customWidth="1"/>
    <col min="11182" max="11182" width="10.42578125" style="667" customWidth="1"/>
    <col min="11183" max="11183" width="10.7109375" style="667" customWidth="1"/>
    <col min="11184" max="11185" width="10.140625" style="667" customWidth="1"/>
    <col min="11186" max="11186" width="10.7109375" style="667" customWidth="1"/>
    <col min="11187" max="11187" width="0.7109375" style="667" customWidth="1"/>
    <col min="11188" max="11189" width="10" style="667" customWidth="1"/>
    <col min="11190" max="11190" width="10.7109375" style="667" customWidth="1"/>
    <col min="11191" max="11191" width="10.42578125" style="667" customWidth="1"/>
    <col min="11192" max="11192" width="10.28515625" style="667" customWidth="1"/>
    <col min="11193" max="11193" width="10.42578125" style="667" customWidth="1"/>
    <col min="11194" max="11194" width="9.7109375" style="667" customWidth="1"/>
    <col min="11195" max="11264" width="9.140625" style="667"/>
    <col min="11265" max="11265" width="4.7109375" style="667" customWidth="1"/>
    <col min="11266" max="11266" width="17.28515625" style="667" customWidth="1"/>
    <col min="11267" max="11267" width="43.5703125" style="667" customWidth="1"/>
    <col min="11268" max="11268" width="10.7109375" style="667" customWidth="1"/>
    <col min="11269" max="11269" width="11.42578125" style="667" customWidth="1"/>
    <col min="11270" max="11270" width="18.85546875" style="667" customWidth="1"/>
    <col min="11271" max="11434" width="9.140625" style="667"/>
    <col min="11435" max="11435" width="2.28515625" style="667" customWidth="1"/>
    <col min="11436" max="11436" width="10.5703125" style="667" customWidth="1"/>
    <col min="11437" max="11437" width="53.5703125" style="667" customWidth="1"/>
    <col min="11438" max="11438" width="10.42578125" style="667" customWidth="1"/>
    <col min="11439" max="11439" width="10.7109375" style="667" customWidth="1"/>
    <col min="11440" max="11441" width="10.140625" style="667" customWidth="1"/>
    <col min="11442" max="11442" width="10.7109375" style="667" customWidth="1"/>
    <col min="11443" max="11443" width="0.7109375" style="667" customWidth="1"/>
    <col min="11444" max="11445" width="10" style="667" customWidth="1"/>
    <col min="11446" max="11446" width="10.7109375" style="667" customWidth="1"/>
    <col min="11447" max="11447" width="10.42578125" style="667" customWidth="1"/>
    <col min="11448" max="11448" width="10.28515625" style="667" customWidth="1"/>
    <col min="11449" max="11449" width="10.42578125" style="667" customWidth="1"/>
    <col min="11450" max="11450" width="9.7109375" style="667" customWidth="1"/>
    <col min="11451" max="11520" width="9.140625" style="667"/>
    <col min="11521" max="11521" width="4.7109375" style="667" customWidth="1"/>
    <col min="11522" max="11522" width="17.28515625" style="667" customWidth="1"/>
    <col min="11523" max="11523" width="43.5703125" style="667" customWidth="1"/>
    <col min="11524" max="11524" width="10.7109375" style="667" customWidth="1"/>
    <col min="11525" max="11525" width="11.42578125" style="667" customWidth="1"/>
    <col min="11526" max="11526" width="18.85546875" style="667" customWidth="1"/>
    <col min="11527" max="11690" width="9.140625" style="667"/>
    <col min="11691" max="11691" width="2.28515625" style="667" customWidth="1"/>
    <col min="11692" max="11692" width="10.5703125" style="667" customWidth="1"/>
    <col min="11693" max="11693" width="53.5703125" style="667" customWidth="1"/>
    <col min="11694" max="11694" width="10.42578125" style="667" customWidth="1"/>
    <col min="11695" max="11695" width="10.7109375" style="667" customWidth="1"/>
    <col min="11696" max="11697" width="10.140625" style="667" customWidth="1"/>
    <col min="11698" max="11698" width="10.7109375" style="667" customWidth="1"/>
    <col min="11699" max="11699" width="0.7109375" style="667" customWidth="1"/>
    <col min="11700" max="11701" width="10" style="667" customWidth="1"/>
    <col min="11702" max="11702" width="10.7109375" style="667" customWidth="1"/>
    <col min="11703" max="11703" width="10.42578125" style="667" customWidth="1"/>
    <col min="11704" max="11704" width="10.28515625" style="667" customWidth="1"/>
    <col min="11705" max="11705" width="10.42578125" style="667" customWidth="1"/>
    <col min="11706" max="11706" width="9.7109375" style="667" customWidth="1"/>
    <col min="11707" max="11776" width="9.140625" style="667"/>
    <col min="11777" max="11777" width="4.7109375" style="667" customWidth="1"/>
    <col min="11778" max="11778" width="17.28515625" style="667" customWidth="1"/>
    <col min="11779" max="11779" width="43.5703125" style="667" customWidth="1"/>
    <col min="11780" max="11780" width="10.7109375" style="667" customWidth="1"/>
    <col min="11781" max="11781" width="11.42578125" style="667" customWidth="1"/>
    <col min="11782" max="11782" width="18.85546875" style="667" customWidth="1"/>
    <col min="11783" max="11946" width="9.140625" style="667"/>
    <col min="11947" max="11947" width="2.28515625" style="667" customWidth="1"/>
    <col min="11948" max="11948" width="10.5703125" style="667" customWidth="1"/>
    <col min="11949" max="11949" width="53.5703125" style="667" customWidth="1"/>
    <col min="11950" max="11950" width="10.42578125" style="667" customWidth="1"/>
    <col min="11951" max="11951" width="10.7109375" style="667" customWidth="1"/>
    <col min="11952" max="11953" width="10.140625" style="667" customWidth="1"/>
    <col min="11954" max="11954" width="10.7109375" style="667" customWidth="1"/>
    <col min="11955" max="11955" width="0.7109375" style="667" customWidth="1"/>
    <col min="11956" max="11957" width="10" style="667" customWidth="1"/>
    <col min="11958" max="11958" width="10.7109375" style="667" customWidth="1"/>
    <col min="11959" max="11959" width="10.42578125" style="667" customWidth="1"/>
    <col min="11960" max="11960" width="10.28515625" style="667" customWidth="1"/>
    <col min="11961" max="11961" width="10.42578125" style="667" customWidth="1"/>
    <col min="11962" max="11962" width="9.7109375" style="667" customWidth="1"/>
    <col min="11963" max="12032" width="9.140625" style="667"/>
    <col min="12033" max="12033" width="4.7109375" style="667" customWidth="1"/>
    <col min="12034" max="12034" width="17.28515625" style="667" customWidth="1"/>
    <col min="12035" max="12035" width="43.5703125" style="667" customWidth="1"/>
    <col min="12036" max="12036" width="10.7109375" style="667" customWidth="1"/>
    <col min="12037" max="12037" width="11.42578125" style="667" customWidth="1"/>
    <col min="12038" max="12038" width="18.85546875" style="667" customWidth="1"/>
    <col min="12039" max="12202" width="9.140625" style="667"/>
    <col min="12203" max="12203" width="2.28515625" style="667" customWidth="1"/>
    <col min="12204" max="12204" width="10.5703125" style="667" customWidth="1"/>
    <col min="12205" max="12205" width="53.5703125" style="667" customWidth="1"/>
    <col min="12206" max="12206" width="10.42578125" style="667" customWidth="1"/>
    <col min="12207" max="12207" width="10.7109375" style="667" customWidth="1"/>
    <col min="12208" max="12209" width="10.140625" style="667" customWidth="1"/>
    <col min="12210" max="12210" width="10.7109375" style="667" customWidth="1"/>
    <col min="12211" max="12211" width="0.7109375" style="667" customWidth="1"/>
    <col min="12212" max="12213" width="10" style="667" customWidth="1"/>
    <col min="12214" max="12214" width="10.7109375" style="667" customWidth="1"/>
    <col min="12215" max="12215" width="10.42578125" style="667" customWidth="1"/>
    <col min="12216" max="12216" width="10.28515625" style="667" customWidth="1"/>
    <col min="12217" max="12217" width="10.42578125" style="667" customWidth="1"/>
    <col min="12218" max="12218" width="9.7109375" style="667" customWidth="1"/>
    <col min="12219" max="12288" width="9.140625" style="667"/>
    <col min="12289" max="12289" width="4.7109375" style="667" customWidth="1"/>
    <col min="12290" max="12290" width="17.28515625" style="667" customWidth="1"/>
    <col min="12291" max="12291" width="43.5703125" style="667" customWidth="1"/>
    <col min="12292" max="12292" width="10.7109375" style="667" customWidth="1"/>
    <col min="12293" max="12293" width="11.42578125" style="667" customWidth="1"/>
    <col min="12294" max="12294" width="18.85546875" style="667" customWidth="1"/>
    <col min="12295" max="12458" width="9.140625" style="667"/>
    <col min="12459" max="12459" width="2.28515625" style="667" customWidth="1"/>
    <col min="12460" max="12460" width="10.5703125" style="667" customWidth="1"/>
    <col min="12461" max="12461" width="53.5703125" style="667" customWidth="1"/>
    <col min="12462" max="12462" width="10.42578125" style="667" customWidth="1"/>
    <col min="12463" max="12463" width="10.7109375" style="667" customWidth="1"/>
    <col min="12464" max="12465" width="10.140625" style="667" customWidth="1"/>
    <col min="12466" max="12466" width="10.7109375" style="667" customWidth="1"/>
    <col min="12467" max="12467" width="0.7109375" style="667" customWidth="1"/>
    <col min="12468" max="12469" width="10" style="667" customWidth="1"/>
    <col min="12470" max="12470" width="10.7109375" style="667" customWidth="1"/>
    <col min="12471" max="12471" width="10.42578125" style="667" customWidth="1"/>
    <col min="12472" max="12472" width="10.28515625" style="667" customWidth="1"/>
    <col min="12473" max="12473" width="10.42578125" style="667" customWidth="1"/>
    <col min="12474" max="12474" width="9.7109375" style="667" customWidth="1"/>
    <col min="12475" max="12544" width="9.140625" style="667"/>
    <col min="12545" max="12545" width="4.7109375" style="667" customWidth="1"/>
    <col min="12546" max="12546" width="17.28515625" style="667" customWidth="1"/>
    <col min="12547" max="12547" width="43.5703125" style="667" customWidth="1"/>
    <col min="12548" max="12548" width="10.7109375" style="667" customWidth="1"/>
    <col min="12549" max="12549" width="11.42578125" style="667" customWidth="1"/>
    <col min="12550" max="12550" width="18.85546875" style="667" customWidth="1"/>
    <col min="12551" max="12714" width="9.140625" style="667"/>
    <col min="12715" max="12715" width="2.28515625" style="667" customWidth="1"/>
    <col min="12716" max="12716" width="10.5703125" style="667" customWidth="1"/>
    <col min="12717" max="12717" width="53.5703125" style="667" customWidth="1"/>
    <col min="12718" max="12718" width="10.42578125" style="667" customWidth="1"/>
    <col min="12719" max="12719" width="10.7109375" style="667" customWidth="1"/>
    <col min="12720" max="12721" width="10.140625" style="667" customWidth="1"/>
    <col min="12722" max="12722" width="10.7109375" style="667" customWidth="1"/>
    <col min="12723" max="12723" width="0.7109375" style="667" customWidth="1"/>
    <col min="12724" max="12725" width="10" style="667" customWidth="1"/>
    <col min="12726" max="12726" width="10.7109375" style="667" customWidth="1"/>
    <col min="12727" max="12727" width="10.42578125" style="667" customWidth="1"/>
    <col min="12728" max="12728" width="10.28515625" style="667" customWidth="1"/>
    <col min="12729" max="12729" width="10.42578125" style="667" customWidth="1"/>
    <col min="12730" max="12730" width="9.7109375" style="667" customWidth="1"/>
    <col min="12731" max="12800" width="9.140625" style="667"/>
    <col min="12801" max="12801" width="4.7109375" style="667" customWidth="1"/>
    <col min="12802" max="12802" width="17.28515625" style="667" customWidth="1"/>
    <col min="12803" max="12803" width="43.5703125" style="667" customWidth="1"/>
    <col min="12804" max="12804" width="10.7109375" style="667" customWidth="1"/>
    <col min="12805" max="12805" width="11.42578125" style="667" customWidth="1"/>
    <col min="12806" max="12806" width="18.85546875" style="667" customWidth="1"/>
    <col min="12807" max="12970" width="9.140625" style="667"/>
    <col min="12971" max="12971" width="2.28515625" style="667" customWidth="1"/>
    <col min="12972" max="12972" width="10.5703125" style="667" customWidth="1"/>
    <col min="12973" max="12973" width="53.5703125" style="667" customWidth="1"/>
    <col min="12974" max="12974" width="10.42578125" style="667" customWidth="1"/>
    <col min="12975" max="12975" width="10.7109375" style="667" customWidth="1"/>
    <col min="12976" max="12977" width="10.140625" style="667" customWidth="1"/>
    <col min="12978" max="12978" width="10.7109375" style="667" customWidth="1"/>
    <col min="12979" max="12979" width="0.7109375" style="667" customWidth="1"/>
    <col min="12980" max="12981" width="10" style="667" customWidth="1"/>
    <col min="12982" max="12982" width="10.7109375" style="667" customWidth="1"/>
    <col min="12983" max="12983" width="10.42578125" style="667" customWidth="1"/>
    <col min="12984" max="12984" width="10.28515625" style="667" customWidth="1"/>
    <col min="12985" max="12985" width="10.42578125" style="667" customWidth="1"/>
    <col min="12986" max="12986" width="9.7109375" style="667" customWidth="1"/>
    <col min="12987" max="13056" width="9.140625" style="667"/>
    <col min="13057" max="13057" width="4.7109375" style="667" customWidth="1"/>
    <col min="13058" max="13058" width="17.28515625" style="667" customWidth="1"/>
    <col min="13059" max="13059" width="43.5703125" style="667" customWidth="1"/>
    <col min="13060" max="13060" width="10.7109375" style="667" customWidth="1"/>
    <col min="13061" max="13061" width="11.42578125" style="667" customWidth="1"/>
    <col min="13062" max="13062" width="18.85546875" style="667" customWidth="1"/>
    <col min="13063" max="13226" width="9.140625" style="667"/>
    <col min="13227" max="13227" width="2.28515625" style="667" customWidth="1"/>
    <col min="13228" max="13228" width="10.5703125" style="667" customWidth="1"/>
    <col min="13229" max="13229" width="53.5703125" style="667" customWidth="1"/>
    <col min="13230" max="13230" width="10.42578125" style="667" customWidth="1"/>
    <col min="13231" max="13231" width="10.7109375" style="667" customWidth="1"/>
    <col min="13232" max="13233" width="10.140625" style="667" customWidth="1"/>
    <col min="13234" max="13234" width="10.7109375" style="667" customWidth="1"/>
    <col min="13235" max="13235" width="0.7109375" style="667" customWidth="1"/>
    <col min="13236" max="13237" width="10" style="667" customWidth="1"/>
    <col min="13238" max="13238" width="10.7109375" style="667" customWidth="1"/>
    <col min="13239" max="13239" width="10.42578125" style="667" customWidth="1"/>
    <col min="13240" max="13240" width="10.28515625" style="667" customWidth="1"/>
    <col min="13241" max="13241" width="10.42578125" style="667" customWidth="1"/>
    <col min="13242" max="13242" width="9.7109375" style="667" customWidth="1"/>
    <col min="13243" max="13312" width="9.140625" style="667"/>
    <col min="13313" max="13313" width="4.7109375" style="667" customWidth="1"/>
    <col min="13314" max="13314" width="17.28515625" style="667" customWidth="1"/>
    <col min="13315" max="13315" width="43.5703125" style="667" customWidth="1"/>
    <col min="13316" max="13316" width="10.7109375" style="667" customWidth="1"/>
    <col min="13317" max="13317" width="11.42578125" style="667" customWidth="1"/>
    <col min="13318" max="13318" width="18.85546875" style="667" customWidth="1"/>
    <col min="13319" max="13482" width="9.140625" style="667"/>
    <col min="13483" max="13483" width="2.28515625" style="667" customWidth="1"/>
    <col min="13484" max="13484" width="10.5703125" style="667" customWidth="1"/>
    <col min="13485" max="13485" width="53.5703125" style="667" customWidth="1"/>
    <col min="13486" max="13486" width="10.42578125" style="667" customWidth="1"/>
    <col min="13487" max="13487" width="10.7109375" style="667" customWidth="1"/>
    <col min="13488" max="13489" width="10.140625" style="667" customWidth="1"/>
    <col min="13490" max="13490" width="10.7109375" style="667" customWidth="1"/>
    <col min="13491" max="13491" width="0.7109375" style="667" customWidth="1"/>
    <col min="13492" max="13493" width="10" style="667" customWidth="1"/>
    <col min="13494" max="13494" width="10.7109375" style="667" customWidth="1"/>
    <col min="13495" max="13495" width="10.42578125" style="667" customWidth="1"/>
    <col min="13496" max="13496" width="10.28515625" style="667" customWidth="1"/>
    <col min="13497" max="13497" width="10.42578125" style="667" customWidth="1"/>
    <col min="13498" max="13498" width="9.7109375" style="667" customWidth="1"/>
    <col min="13499" max="13568" width="9.140625" style="667"/>
    <col min="13569" max="13569" width="4.7109375" style="667" customWidth="1"/>
    <col min="13570" max="13570" width="17.28515625" style="667" customWidth="1"/>
    <col min="13571" max="13571" width="43.5703125" style="667" customWidth="1"/>
    <col min="13572" max="13572" width="10.7109375" style="667" customWidth="1"/>
    <col min="13573" max="13573" width="11.42578125" style="667" customWidth="1"/>
    <col min="13574" max="13574" width="18.85546875" style="667" customWidth="1"/>
    <col min="13575" max="13738" width="9.140625" style="667"/>
    <col min="13739" max="13739" width="2.28515625" style="667" customWidth="1"/>
    <col min="13740" max="13740" width="10.5703125" style="667" customWidth="1"/>
    <col min="13741" max="13741" width="53.5703125" style="667" customWidth="1"/>
    <col min="13742" max="13742" width="10.42578125" style="667" customWidth="1"/>
    <col min="13743" max="13743" width="10.7109375" style="667" customWidth="1"/>
    <col min="13744" max="13745" width="10.140625" style="667" customWidth="1"/>
    <col min="13746" max="13746" width="10.7109375" style="667" customWidth="1"/>
    <col min="13747" max="13747" width="0.7109375" style="667" customWidth="1"/>
    <col min="13748" max="13749" width="10" style="667" customWidth="1"/>
    <col min="13750" max="13750" width="10.7109375" style="667" customWidth="1"/>
    <col min="13751" max="13751" width="10.42578125" style="667" customWidth="1"/>
    <col min="13752" max="13752" width="10.28515625" style="667" customWidth="1"/>
    <col min="13753" max="13753" width="10.42578125" style="667" customWidth="1"/>
    <col min="13754" max="13754" width="9.7109375" style="667" customWidth="1"/>
    <col min="13755" max="13824" width="9.140625" style="667"/>
    <col min="13825" max="13825" width="4.7109375" style="667" customWidth="1"/>
    <col min="13826" max="13826" width="17.28515625" style="667" customWidth="1"/>
    <col min="13827" max="13827" width="43.5703125" style="667" customWidth="1"/>
    <col min="13828" max="13828" width="10.7109375" style="667" customWidth="1"/>
    <col min="13829" max="13829" width="11.42578125" style="667" customWidth="1"/>
    <col min="13830" max="13830" width="18.85546875" style="667" customWidth="1"/>
    <col min="13831" max="13994" width="9.140625" style="667"/>
    <col min="13995" max="13995" width="2.28515625" style="667" customWidth="1"/>
    <col min="13996" max="13996" width="10.5703125" style="667" customWidth="1"/>
    <col min="13997" max="13997" width="53.5703125" style="667" customWidth="1"/>
    <col min="13998" max="13998" width="10.42578125" style="667" customWidth="1"/>
    <col min="13999" max="13999" width="10.7109375" style="667" customWidth="1"/>
    <col min="14000" max="14001" width="10.140625" style="667" customWidth="1"/>
    <col min="14002" max="14002" width="10.7109375" style="667" customWidth="1"/>
    <col min="14003" max="14003" width="0.7109375" style="667" customWidth="1"/>
    <col min="14004" max="14005" width="10" style="667" customWidth="1"/>
    <col min="14006" max="14006" width="10.7109375" style="667" customWidth="1"/>
    <col min="14007" max="14007" width="10.42578125" style="667" customWidth="1"/>
    <col min="14008" max="14008" width="10.28515625" style="667" customWidth="1"/>
    <col min="14009" max="14009" width="10.42578125" style="667" customWidth="1"/>
    <col min="14010" max="14010" width="9.7109375" style="667" customWidth="1"/>
    <col min="14011" max="14080" width="9.140625" style="667"/>
    <col min="14081" max="14081" width="4.7109375" style="667" customWidth="1"/>
    <col min="14082" max="14082" width="17.28515625" style="667" customWidth="1"/>
    <col min="14083" max="14083" width="43.5703125" style="667" customWidth="1"/>
    <col min="14084" max="14084" width="10.7109375" style="667" customWidth="1"/>
    <col min="14085" max="14085" width="11.42578125" style="667" customWidth="1"/>
    <col min="14086" max="14086" width="18.85546875" style="667" customWidth="1"/>
    <col min="14087" max="14250" width="9.140625" style="667"/>
    <col min="14251" max="14251" width="2.28515625" style="667" customWidth="1"/>
    <col min="14252" max="14252" width="10.5703125" style="667" customWidth="1"/>
    <col min="14253" max="14253" width="53.5703125" style="667" customWidth="1"/>
    <col min="14254" max="14254" width="10.42578125" style="667" customWidth="1"/>
    <col min="14255" max="14255" width="10.7109375" style="667" customWidth="1"/>
    <col min="14256" max="14257" width="10.140625" style="667" customWidth="1"/>
    <col min="14258" max="14258" width="10.7109375" style="667" customWidth="1"/>
    <col min="14259" max="14259" width="0.7109375" style="667" customWidth="1"/>
    <col min="14260" max="14261" width="10" style="667" customWidth="1"/>
    <col min="14262" max="14262" width="10.7109375" style="667" customWidth="1"/>
    <col min="14263" max="14263" width="10.42578125" style="667" customWidth="1"/>
    <col min="14264" max="14264" width="10.28515625" style="667" customWidth="1"/>
    <col min="14265" max="14265" width="10.42578125" style="667" customWidth="1"/>
    <col min="14266" max="14266" width="9.7109375" style="667" customWidth="1"/>
    <col min="14267" max="14336" width="9.140625" style="667"/>
    <col min="14337" max="14337" width="4.7109375" style="667" customWidth="1"/>
    <col min="14338" max="14338" width="17.28515625" style="667" customWidth="1"/>
    <col min="14339" max="14339" width="43.5703125" style="667" customWidth="1"/>
    <col min="14340" max="14340" width="10.7109375" style="667" customWidth="1"/>
    <col min="14341" max="14341" width="11.42578125" style="667" customWidth="1"/>
    <col min="14342" max="14342" width="18.85546875" style="667" customWidth="1"/>
    <col min="14343" max="14506" width="9.140625" style="667"/>
    <col min="14507" max="14507" width="2.28515625" style="667" customWidth="1"/>
    <col min="14508" max="14508" width="10.5703125" style="667" customWidth="1"/>
    <col min="14509" max="14509" width="53.5703125" style="667" customWidth="1"/>
    <col min="14510" max="14510" width="10.42578125" style="667" customWidth="1"/>
    <col min="14511" max="14511" width="10.7109375" style="667" customWidth="1"/>
    <col min="14512" max="14513" width="10.140625" style="667" customWidth="1"/>
    <col min="14514" max="14514" width="10.7109375" style="667" customWidth="1"/>
    <col min="14515" max="14515" width="0.7109375" style="667" customWidth="1"/>
    <col min="14516" max="14517" width="10" style="667" customWidth="1"/>
    <col min="14518" max="14518" width="10.7109375" style="667" customWidth="1"/>
    <col min="14519" max="14519" width="10.42578125" style="667" customWidth="1"/>
    <col min="14520" max="14520" width="10.28515625" style="667" customWidth="1"/>
    <col min="14521" max="14521" width="10.42578125" style="667" customWidth="1"/>
    <col min="14522" max="14522" width="9.7109375" style="667" customWidth="1"/>
    <col min="14523" max="14592" width="9.140625" style="667"/>
    <col min="14593" max="14593" width="4.7109375" style="667" customWidth="1"/>
    <col min="14594" max="14594" width="17.28515625" style="667" customWidth="1"/>
    <col min="14595" max="14595" width="43.5703125" style="667" customWidth="1"/>
    <col min="14596" max="14596" width="10.7109375" style="667" customWidth="1"/>
    <col min="14597" max="14597" width="11.42578125" style="667" customWidth="1"/>
    <col min="14598" max="14598" width="18.85546875" style="667" customWidth="1"/>
    <col min="14599" max="14762" width="9.140625" style="667"/>
    <col min="14763" max="14763" width="2.28515625" style="667" customWidth="1"/>
    <col min="14764" max="14764" width="10.5703125" style="667" customWidth="1"/>
    <col min="14765" max="14765" width="53.5703125" style="667" customWidth="1"/>
    <col min="14766" max="14766" width="10.42578125" style="667" customWidth="1"/>
    <col min="14767" max="14767" width="10.7109375" style="667" customWidth="1"/>
    <col min="14768" max="14769" width="10.140625" style="667" customWidth="1"/>
    <col min="14770" max="14770" width="10.7109375" style="667" customWidth="1"/>
    <col min="14771" max="14771" width="0.7109375" style="667" customWidth="1"/>
    <col min="14772" max="14773" width="10" style="667" customWidth="1"/>
    <col min="14774" max="14774" width="10.7109375" style="667" customWidth="1"/>
    <col min="14775" max="14775" width="10.42578125" style="667" customWidth="1"/>
    <col min="14776" max="14776" width="10.28515625" style="667" customWidth="1"/>
    <col min="14777" max="14777" width="10.42578125" style="667" customWidth="1"/>
    <col min="14778" max="14778" width="9.7109375" style="667" customWidth="1"/>
    <col min="14779" max="14848" width="9.140625" style="667"/>
    <col min="14849" max="14849" width="4.7109375" style="667" customWidth="1"/>
    <col min="14850" max="14850" width="17.28515625" style="667" customWidth="1"/>
    <col min="14851" max="14851" width="43.5703125" style="667" customWidth="1"/>
    <col min="14852" max="14852" width="10.7109375" style="667" customWidth="1"/>
    <col min="14853" max="14853" width="11.42578125" style="667" customWidth="1"/>
    <col min="14854" max="14854" width="18.85546875" style="667" customWidth="1"/>
    <col min="14855" max="15018" width="9.140625" style="667"/>
    <col min="15019" max="15019" width="2.28515625" style="667" customWidth="1"/>
    <col min="15020" max="15020" width="10.5703125" style="667" customWidth="1"/>
    <col min="15021" max="15021" width="53.5703125" style="667" customWidth="1"/>
    <col min="15022" max="15022" width="10.42578125" style="667" customWidth="1"/>
    <col min="15023" max="15023" width="10.7109375" style="667" customWidth="1"/>
    <col min="15024" max="15025" width="10.140625" style="667" customWidth="1"/>
    <col min="15026" max="15026" width="10.7109375" style="667" customWidth="1"/>
    <col min="15027" max="15027" width="0.7109375" style="667" customWidth="1"/>
    <col min="15028" max="15029" width="10" style="667" customWidth="1"/>
    <col min="15030" max="15030" width="10.7109375" style="667" customWidth="1"/>
    <col min="15031" max="15031" width="10.42578125" style="667" customWidth="1"/>
    <col min="15032" max="15032" width="10.28515625" style="667" customWidth="1"/>
    <col min="15033" max="15033" width="10.42578125" style="667" customWidth="1"/>
    <col min="15034" max="15034" width="9.7109375" style="667" customWidth="1"/>
    <col min="15035" max="15104" width="9.140625" style="667"/>
    <col min="15105" max="15105" width="4.7109375" style="667" customWidth="1"/>
    <col min="15106" max="15106" width="17.28515625" style="667" customWidth="1"/>
    <col min="15107" max="15107" width="43.5703125" style="667" customWidth="1"/>
    <col min="15108" max="15108" width="10.7109375" style="667" customWidth="1"/>
    <col min="15109" max="15109" width="11.42578125" style="667" customWidth="1"/>
    <col min="15110" max="15110" width="18.85546875" style="667" customWidth="1"/>
    <col min="15111" max="15274" width="9.140625" style="667"/>
    <col min="15275" max="15275" width="2.28515625" style="667" customWidth="1"/>
    <col min="15276" max="15276" width="10.5703125" style="667" customWidth="1"/>
    <col min="15277" max="15277" width="53.5703125" style="667" customWidth="1"/>
    <col min="15278" max="15278" width="10.42578125" style="667" customWidth="1"/>
    <col min="15279" max="15279" width="10.7109375" style="667" customWidth="1"/>
    <col min="15280" max="15281" width="10.140625" style="667" customWidth="1"/>
    <col min="15282" max="15282" width="10.7109375" style="667" customWidth="1"/>
    <col min="15283" max="15283" width="0.7109375" style="667" customWidth="1"/>
    <col min="15284" max="15285" width="10" style="667" customWidth="1"/>
    <col min="15286" max="15286" width="10.7109375" style="667" customWidth="1"/>
    <col min="15287" max="15287" width="10.42578125" style="667" customWidth="1"/>
    <col min="15288" max="15288" width="10.28515625" style="667" customWidth="1"/>
    <col min="15289" max="15289" width="10.42578125" style="667" customWidth="1"/>
    <col min="15290" max="15290" width="9.7109375" style="667" customWidth="1"/>
    <col min="15291" max="15360" width="9.140625" style="667"/>
    <col min="15361" max="15361" width="4.7109375" style="667" customWidth="1"/>
    <col min="15362" max="15362" width="17.28515625" style="667" customWidth="1"/>
    <col min="15363" max="15363" width="43.5703125" style="667" customWidth="1"/>
    <col min="15364" max="15364" width="10.7109375" style="667" customWidth="1"/>
    <col min="15365" max="15365" width="11.42578125" style="667" customWidth="1"/>
    <col min="15366" max="15366" width="18.85546875" style="667" customWidth="1"/>
    <col min="15367" max="15530" width="9.140625" style="667"/>
    <col min="15531" max="15531" width="2.28515625" style="667" customWidth="1"/>
    <col min="15532" max="15532" width="10.5703125" style="667" customWidth="1"/>
    <col min="15533" max="15533" width="53.5703125" style="667" customWidth="1"/>
    <col min="15534" max="15534" width="10.42578125" style="667" customWidth="1"/>
    <col min="15535" max="15535" width="10.7109375" style="667" customWidth="1"/>
    <col min="15536" max="15537" width="10.140625" style="667" customWidth="1"/>
    <col min="15538" max="15538" width="10.7109375" style="667" customWidth="1"/>
    <col min="15539" max="15539" width="0.7109375" style="667" customWidth="1"/>
    <col min="15540" max="15541" width="10" style="667" customWidth="1"/>
    <col min="15542" max="15542" width="10.7109375" style="667" customWidth="1"/>
    <col min="15543" max="15543" width="10.42578125" style="667" customWidth="1"/>
    <col min="15544" max="15544" width="10.28515625" style="667" customWidth="1"/>
    <col min="15545" max="15545" width="10.42578125" style="667" customWidth="1"/>
    <col min="15546" max="15546" width="9.7109375" style="667" customWidth="1"/>
    <col min="15547" max="15616" width="9.140625" style="667"/>
    <col min="15617" max="15617" width="4.7109375" style="667" customWidth="1"/>
    <col min="15618" max="15618" width="17.28515625" style="667" customWidth="1"/>
    <col min="15619" max="15619" width="43.5703125" style="667" customWidth="1"/>
    <col min="15620" max="15620" width="10.7109375" style="667" customWidth="1"/>
    <col min="15621" max="15621" width="11.42578125" style="667" customWidth="1"/>
    <col min="15622" max="15622" width="18.85546875" style="667" customWidth="1"/>
    <col min="15623" max="15786" width="9.140625" style="667"/>
    <col min="15787" max="15787" width="2.28515625" style="667" customWidth="1"/>
    <col min="15788" max="15788" width="10.5703125" style="667" customWidth="1"/>
    <col min="15789" max="15789" width="53.5703125" style="667" customWidth="1"/>
    <col min="15790" max="15790" width="10.42578125" style="667" customWidth="1"/>
    <col min="15791" max="15791" width="10.7109375" style="667" customWidth="1"/>
    <col min="15792" max="15793" width="10.140625" style="667" customWidth="1"/>
    <col min="15794" max="15794" width="10.7109375" style="667" customWidth="1"/>
    <col min="15795" max="15795" width="0.7109375" style="667" customWidth="1"/>
    <col min="15796" max="15797" width="10" style="667" customWidth="1"/>
    <col min="15798" max="15798" width="10.7109375" style="667" customWidth="1"/>
    <col min="15799" max="15799" width="10.42578125" style="667" customWidth="1"/>
    <col min="15800" max="15800" width="10.28515625" style="667" customWidth="1"/>
    <col min="15801" max="15801" width="10.42578125" style="667" customWidth="1"/>
    <col min="15802" max="15802" width="9.7109375" style="667" customWidth="1"/>
    <col min="15803" max="15872" width="9.140625" style="667"/>
    <col min="15873" max="15873" width="4.7109375" style="667" customWidth="1"/>
    <col min="15874" max="15874" width="17.28515625" style="667" customWidth="1"/>
    <col min="15875" max="15875" width="43.5703125" style="667" customWidth="1"/>
    <col min="15876" max="15876" width="10.7109375" style="667" customWidth="1"/>
    <col min="15877" max="15877" width="11.42578125" style="667" customWidth="1"/>
    <col min="15878" max="15878" width="18.85546875" style="667" customWidth="1"/>
    <col min="15879" max="16042" width="9.140625" style="667"/>
    <col min="16043" max="16043" width="2.28515625" style="667" customWidth="1"/>
    <col min="16044" max="16044" width="10.5703125" style="667" customWidth="1"/>
    <col min="16045" max="16045" width="53.5703125" style="667" customWidth="1"/>
    <col min="16046" max="16046" width="10.42578125" style="667" customWidth="1"/>
    <col min="16047" max="16047" width="10.7109375" style="667" customWidth="1"/>
    <col min="16048" max="16049" width="10.140625" style="667" customWidth="1"/>
    <col min="16050" max="16050" width="10.7109375" style="667" customWidth="1"/>
    <col min="16051" max="16051" width="0.7109375" style="667" customWidth="1"/>
    <col min="16052" max="16053" width="10" style="667" customWidth="1"/>
    <col min="16054" max="16054" width="10.7109375" style="667" customWidth="1"/>
    <col min="16055" max="16055" width="10.42578125" style="667" customWidth="1"/>
    <col min="16056" max="16056" width="10.28515625" style="667" customWidth="1"/>
    <col min="16057" max="16057" width="10.42578125" style="667" customWidth="1"/>
    <col min="16058" max="16058" width="9.7109375" style="667" customWidth="1"/>
    <col min="16059" max="16128" width="9.140625" style="667"/>
    <col min="16129" max="16129" width="4.7109375" style="667" customWidth="1"/>
    <col min="16130" max="16130" width="17.28515625" style="667" customWidth="1"/>
    <col min="16131" max="16131" width="43.5703125" style="667" customWidth="1"/>
    <col min="16132" max="16132" width="10.7109375" style="667" customWidth="1"/>
    <col min="16133" max="16133" width="11.42578125" style="667" customWidth="1"/>
    <col min="16134" max="16134" width="18.85546875" style="667" customWidth="1"/>
    <col min="16135" max="16298" width="9.140625" style="667"/>
    <col min="16299" max="16299" width="2.28515625" style="667" customWidth="1"/>
    <col min="16300" max="16300" width="10.5703125" style="667" customWidth="1"/>
    <col min="16301" max="16301" width="53.5703125" style="667" customWidth="1"/>
    <col min="16302" max="16302" width="10.42578125" style="667" customWidth="1"/>
    <col min="16303" max="16303" width="10.7109375" style="667" customWidth="1"/>
    <col min="16304" max="16305" width="10.140625" style="667" customWidth="1"/>
    <col min="16306" max="16306" width="10.7109375" style="667" customWidth="1"/>
    <col min="16307" max="16307" width="0.7109375" style="667" customWidth="1"/>
    <col min="16308" max="16309" width="10" style="667" customWidth="1"/>
    <col min="16310" max="16310" width="10.7109375" style="667" customWidth="1"/>
    <col min="16311" max="16311" width="10.42578125" style="667" customWidth="1"/>
    <col min="16312" max="16312" width="10.28515625" style="667" customWidth="1"/>
    <col min="16313" max="16313" width="10.42578125" style="667" customWidth="1"/>
    <col min="16314" max="16314" width="9.7109375" style="667" customWidth="1"/>
    <col min="16315" max="16384" width="9.140625" style="667"/>
  </cols>
  <sheetData>
    <row r="1" spans="1:6" s="652" customFormat="1" ht="36" customHeight="1" x14ac:dyDescent="0.25">
      <c r="B1" s="653" t="s">
        <v>391</v>
      </c>
      <c r="C1" s="654"/>
    </row>
    <row r="2" spans="1:6" s="652" customFormat="1" ht="36" customHeight="1" x14ac:dyDescent="0.25">
      <c r="B2" s="655"/>
      <c r="C2" s="654"/>
    </row>
    <row r="3" spans="1:6" s="652" customFormat="1" ht="12.75" customHeight="1" x14ac:dyDescent="0.25">
      <c r="B3" s="729"/>
      <c r="C3" s="730"/>
      <c r="D3" s="731" t="s">
        <v>353</v>
      </c>
      <c r="E3" s="731" t="s">
        <v>353</v>
      </c>
      <c r="F3" s="731" t="s">
        <v>353</v>
      </c>
    </row>
    <row r="4" spans="1:6" s="652" customFormat="1" ht="27" customHeight="1" x14ac:dyDescent="0.25">
      <c r="A4" s="659"/>
      <c r="B4" s="732"/>
      <c r="C4" s="733"/>
      <c r="D4" s="734" t="s">
        <v>354</v>
      </c>
      <c r="E4" s="734" t="s">
        <v>355</v>
      </c>
      <c r="F4" s="734" t="s">
        <v>288</v>
      </c>
    </row>
    <row r="5" spans="1:6" s="663" customFormat="1" ht="27" customHeight="1" x14ac:dyDescent="0.25">
      <c r="B5" s="735" t="s">
        <v>356</v>
      </c>
      <c r="C5" s="736"/>
      <c r="D5" s="737">
        <f>SUM(D6,D11,D7,D8)</f>
        <v>9222</v>
      </c>
      <c r="E5" s="737">
        <f>SUM(E6,E11,E7,E8)</f>
        <v>23052</v>
      </c>
      <c r="F5" s="737">
        <f>SUM(F6,F11,F7,F8)</f>
        <v>23051.747609999999</v>
      </c>
    </row>
    <row r="6" spans="1:6" ht="15" x14ac:dyDescent="0.25">
      <c r="B6" s="738" t="s">
        <v>357</v>
      </c>
      <c r="C6" s="739"/>
      <c r="D6" s="740">
        <v>9222</v>
      </c>
      <c r="E6" s="741">
        <v>9222</v>
      </c>
      <c r="F6" s="740">
        <v>9221.9711000000007</v>
      </c>
    </row>
    <row r="7" spans="1:6" ht="15" x14ac:dyDescent="0.25">
      <c r="B7" s="738" t="s">
        <v>358</v>
      </c>
      <c r="C7" s="739"/>
      <c r="D7" s="740"/>
      <c r="E7" s="741">
        <v>13830</v>
      </c>
      <c r="F7" s="740">
        <v>13829.815399999999</v>
      </c>
    </row>
    <row r="8" spans="1:6" s="672" customFormat="1" ht="15" x14ac:dyDescent="0.25">
      <c r="B8" s="742" t="s">
        <v>359</v>
      </c>
      <c r="C8" s="743"/>
      <c r="D8" s="740">
        <f>SUM(D9:D10)</f>
        <v>0</v>
      </c>
      <c r="E8" s="740">
        <v>0</v>
      </c>
      <c r="F8" s="740">
        <v>0</v>
      </c>
    </row>
    <row r="9" spans="1:6" s="676" customFormat="1" ht="15" x14ac:dyDescent="0.25">
      <c r="B9" s="744"/>
      <c r="C9" s="745"/>
      <c r="D9" s="746"/>
      <c r="E9" s="746"/>
      <c r="F9" s="746"/>
    </row>
    <row r="10" spans="1:6" s="676" customFormat="1" ht="15" x14ac:dyDescent="0.25">
      <c r="B10" s="744"/>
      <c r="C10" s="745"/>
      <c r="D10" s="746"/>
      <c r="E10" s="746"/>
      <c r="F10" s="746"/>
    </row>
    <row r="11" spans="1:6" s="676" customFormat="1" ht="15" x14ac:dyDescent="0.25">
      <c r="B11" s="789" t="s">
        <v>362</v>
      </c>
      <c r="C11" s="790"/>
      <c r="D11" s="740"/>
      <c r="E11" s="741"/>
      <c r="F11" s="740">
        <f>SUM(F12)</f>
        <v>-3.8890000000000001E-2</v>
      </c>
    </row>
    <row r="12" spans="1:6" s="676" customFormat="1" ht="15" x14ac:dyDescent="0.25">
      <c r="B12" s="747"/>
      <c r="C12" s="748"/>
      <c r="D12" s="749"/>
      <c r="E12" s="750"/>
      <c r="F12" s="746">
        <v>-3.8890000000000001E-2</v>
      </c>
    </row>
    <row r="13" spans="1:6" s="676" customFormat="1" ht="15" collapsed="1" x14ac:dyDescent="0.25">
      <c r="B13" s="747"/>
      <c r="C13" s="748"/>
      <c r="D13" s="749"/>
      <c r="E13" s="750"/>
      <c r="F13" s="746"/>
    </row>
    <row r="14" spans="1:6" s="663" customFormat="1" ht="27" customHeight="1" x14ac:dyDescent="0.25">
      <c r="B14" s="735" t="s">
        <v>363</v>
      </c>
      <c r="C14" s="751"/>
      <c r="D14" s="752">
        <f>SUM(D15,D16,D43)</f>
        <v>0</v>
      </c>
      <c r="E14" s="752">
        <f>SUM(E15,E16,E43)</f>
        <v>22801</v>
      </c>
      <c r="F14" s="752">
        <f>SUM(F15,F16,F43)</f>
        <v>5891.1501099999996</v>
      </c>
    </row>
    <row r="15" spans="1:6" ht="12.75" customHeight="1" x14ac:dyDescent="0.25">
      <c r="B15" s="738" t="s">
        <v>364</v>
      </c>
      <c r="C15" s="739"/>
      <c r="D15" s="740"/>
      <c r="E15" s="741"/>
      <c r="F15" s="740"/>
    </row>
    <row r="16" spans="1:6" ht="15" x14ac:dyDescent="0.25">
      <c r="B16" s="738" t="s">
        <v>365</v>
      </c>
      <c r="C16" s="739"/>
      <c r="D16" s="741">
        <f>SUM(D17:D42)</f>
        <v>0</v>
      </c>
      <c r="E16" s="741">
        <f>SUM(E17:E42)</f>
        <v>22801</v>
      </c>
      <c r="F16" s="785">
        <f>SUM(F17:F42)</f>
        <v>5891.1501099999996</v>
      </c>
    </row>
    <row r="17" spans="2:7" ht="15" x14ac:dyDescent="0.25">
      <c r="B17" s="747"/>
      <c r="C17" s="753"/>
      <c r="D17" s="749"/>
      <c r="E17" s="754"/>
      <c r="F17" s="754"/>
    </row>
    <row r="18" spans="2:7" ht="15" x14ac:dyDescent="0.25">
      <c r="B18" s="747" t="s">
        <v>392</v>
      </c>
      <c r="C18" s="753" t="s">
        <v>393</v>
      </c>
      <c r="D18" s="749">
        <v>0</v>
      </c>
      <c r="E18" s="754">
        <v>0</v>
      </c>
      <c r="F18" s="754">
        <v>0</v>
      </c>
    </row>
    <row r="19" spans="2:7" s="676" customFormat="1" ht="15" x14ac:dyDescent="0.25">
      <c r="B19" s="747" t="s">
        <v>394</v>
      </c>
      <c r="C19" s="755" t="s">
        <v>395</v>
      </c>
      <c r="D19" s="746">
        <v>0</v>
      </c>
      <c r="E19" s="746">
        <v>20372</v>
      </c>
      <c r="F19" s="756">
        <v>6591.1275699999997</v>
      </c>
      <c r="G19" s="757"/>
    </row>
    <row r="20" spans="2:7" s="676" customFormat="1" ht="15" x14ac:dyDescent="0.25">
      <c r="B20" s="747" t="s">
        <v>396</v>
      </c>
      <c r="C20" s="755" t="s">
        <v>397</v>
      </c>
      <c r="D20" s="746">
        <v>0</v>
      </c>
      <c r="E20" s="746">
        <v>0</v>
      </c>
      <c r="F20" s="756">
        <v>0</v>
      </c>
      <c r="G20" s="757"/>
    </row>
    <row r="21" spans="2:7" s="676" customFormat="1" ht="15" x14ac:dyDescent="0.25">
      <c r="B21" s="747" t="s">
        <v>398</v>
      </c>
      <c r="C21" s="755" t="s">
        <v>397</v>
      </c>
      <c r="D21" s="746">
        <v>0</v>
      </c>
      <c r="E21" s="746">
        <v>300</v>
      </c>
      <c r="F21" s="756">
        <v>0</v>
      </c>
      <c r="G21" s="757"/>
    </row>
    <row r="22" spans="2:7" s="676" customFormat="1" ht="15" x14ac:dyDescent="0.25">
      <c r="B22" s="747" t="s">
        <v>392</v>
      </c>
      <c r="C22" s="755" t="s">
        <v>399</v>
      </c>
      <c r="D22" s="746">
        <v>0</v>
      </c>
      <c r="E22" s="746">
        <v>0</v>
      </c>
      <c r="F22" s="756">
        <v>0</v>
      </c>
      <c r="G22" s="757"/>
    </row>
    <row r="23" spans="2:7" s="676" customFormat="1" ht="15" x14ac:dyDescent="0.25">
      <c r="B23" s="747" t="s">
        <v>394</v>
      </c>
      <c r="C23" s="755" t="s">
        <v>399</v>
      </c>
      <c r="D23" s="746">
        <v>0</v>
      </c>
      <c r="E23" s="746">
        <v>1404</v>
      </c>
      <c r="F23" s="756">
        <v>0</v>
      </c>
      <c r="G23" s="757"/>
    </row>
    <row r="24" spans="2:7" s="676" customFormat="1" ht="15" x14ac:dyDescent="0.25">
      <c r="B24" s="747" t="s">
        <v>400</v>
      </c>
      <c r="C24" s="755" t="s">
        <v>399</v>
      </c>
      <c r="D24" s="749">
        <v>0</v>
      </c>
      <c r="E24" s="749">
        <v>300</v>
      </c>
      <c r="F24" s="746">
        <v>0</v>
      </c>
    </row>
    <row r="25" spans="2:7" s="676" customFormat="1" ht="15" x14ac:dyDescent="0.25">
      <c r="B25" s="747" t="s">
        <v>401</v>
      </c>
      <c r="C25" s="755" t="s">
        <v>399</v>
      </c>
      <c r="D25" s="749">
        <v>0</v>
      </c>
      <c r="E25" s="749">
        <v>0</v>
      </c>
      <c r="F25" s="746">
        <v>0</v>
      </c>
    </row>
    <row r="26" spans="2:7" s="676" customFormat="1" ht="15" x14ac:dyDescent="0.25">
      <c r="B26" s="747" t="s">
        <v>402</v>
      </c>
      <c r="C26" s="755" t="s">
        <v>403</v>
      </c>
      <c r="D26" s="749">
        <v>0</v>
      </c>
      <c r="E26" s="749">
        <v>60</v>
      </c>
      <c r="F26" s="746">
        <v>60</v>
      </c>
    </row>
    <row r="27" spans="2:7" s="676" customFormat="1" ht="15" x14ac:dyDescent="0.25">
      <c r="B27" s="747" t="s">
        <v>398</v>
      </c>
      <c r="C27" s="755" t="s">
        <v>399</v>
      </c>
      <c r="D27" s="749">
        <v>0</v>
      </c>
      <c r="E27" s="758">
        <v>365</v>
      </c>
      <c r="F27" s="746">
        <v>114.357</v>
      </c>
    </row>
    <row r="28" spans="2:7" s="676" customFormat="1" ht="15" x14ac:dyDescent="0.25">
      <c r="B28" s="747"/>
      <c r="C28" s="759" t="s">
        <v>404</v>
      </c>
      <c r="D28" s="749">
        <v>0</v>
      </c>
      <c r="E28" s="760">
        <v>0</v>
      </c>
      <c r="F28" s="746">
        <v>0</v>
      </c>
    </row>
    <row r="29" spans="2:7" s="676" customFormat="1" ht="15" x14ac:dyDescent="0.25">
      <c r="B29" s="747"/>
      <c r="C29" s="759"/>
      <c r="D29" s="749"/>
      <c r="E29" s="760"/>
      <c r="F29" s="746"/>
    </row>
    <row r="30" spans="2:7" s="676" customFormat="1" ht="15" x14ac:dyDescent="0.25">
      <c r="B30" s="747"/>
      <c r="C30" s="759"/>
      <c r="D30" s="749"/>
      <c r="E30" s="760"/>
      <c r="F30" s="746"/>
    </row>
    <row r="31" spans="2:7" s="676" customFormat="1" ht="15" x14ac:dyDescent="0.25">
      <c r="B31" s="747"/>
      <c r="C31" s="759"/>
      <c r="D31" s="749"/>
      <c r="E31" s="760"/>
      <c r="F31" s="746"/>
    </row>
    <row r="32" spans="2:7" s="676" customFormat="1" ht="15" x14ac:dyDescent="0.25">
      <c r="B32" s="747"/>
      <c r="C32" s="755"/>
      <c r="D32" s="749"/>
      <c r="E32" s="750"/>
      <c r="F32" s="746"/>
    </row>
    <row r="33" spans="2:7" s="676" customFormat="1" ht="15" x14ac:dyDescent="0.25">
      <c r="B33" s="747"/>
      <c r="C33" s="755"/>
      <c r="D33" s="749"/>
      <c r="E33" s="750"/>
      <c r="F33" s="746"/>
    </row>
    <row r="34" spans="2:7" s="676" customFormat="1" ht="15" x14ac:dyDescent="0.25">
      <c r="B34" s="747"/>
      <c r="C34" s="755"/>
      <c r="D34" s="749"/>
      <c r="E34" s="750"/>
      <c r="F34" s="746"/>
    </row>
    <row r="35" spans="2:7" s="676" customFormat="1" ht="15" x14ac:dyDescent="0.25">
      <c r="B35" s="747"/>
      <c r="C35" s="755"/>
      <c r="D35" s="749"/>
      <c r="E35" s="750"/>
      <c r="F35" s="746"/>
    </row>
    <row r="36" spans="2:7" s="676" customFormat="1" ht="15" x14ac:dyDescent="0.25">
      <c r="B36" s="747"/>
      <c r="C36" s="755"/>
      <c r="D36" s="749"/>
      <c r="E36" s="750"/>
      <c r="F36" s="746"/>
    </row>
    <row r="37" spans="2:7" s="676" customFormat="1" ht="15" x14ac:dyDescent="0.25">
      <c r="B37" s="747"/>
      <c r="C37" s="755"/>
      <c r="D37" s="749"/>
      <c r="E37" s="750"/>
      <c r="F37" s="746"/>
    </row>
    <row r="38" spans="2:7" s="676" customFormat="1" ht="15" x14ac:dyDescent="0.25">
      <c r="B38" s="747"/>
      <c r="C38" s="755"/>
      <c r="D38" s="749"/>
      <c r="E38" s="750"/>
      <c r="F38" s="746"/>
    </row>
    <row r="39" spans="2:7" s="676" customFormat="1" ht="15" x14ac:dyDescent="0.25">
      <c r="B39" s="747"/>
      <c r="C39" s="755"/>
      <c r="D39" s="749"/>
      <c r="E39" s="750"/>
      <c r="F39" s="746"/>
    </row>
    <row r="40" spans="2:7" s="676" customFormat="1" ht="15" x14ac:dyDescent="0.25">
      <c r="B40" s="747"/>
      <c r="C40" s="755" t="s">
        <v>373</v>
      </c>
      <c r="D40" s="749">
        <v>0</v>
      </c>
      <c r="E40" s="750">
        <v>0</v>
      </c>
      <c r="F40" s="746">
        <v>-874.33446000000004</v>
      </c>
    </row>
    <row r="41" spans="2:7" s="676" customFormat="1" ht="12.75" customHeight="1" x14ac:dyDescent="0.25">
      <c r="B41" s="747"/>
      <c r="C41" s="748"/>
      <c r="D41" s="749"/>
      <c r="E41" s="750"/>
      <c r="F41" s="746"/>
    </row>
    <row r="42" spans="2:7" s="676" customFormat="1" ht="12.75" customHeight="1" x14ac:dyDescent="0.25">
      <c r="B42" s="747"/>
      <c r="C42" s="748"/>
      <c r="D42" s="749"/>
      <c r="E42" s="750"/>
      <c r="F42" s="746"/>
    </row>
    <row r="43" spans="2:7" s="696" customFormat="1" ht="15.75" customHeight="1" x14ac:dyDescent="0.25">
      <c r="B43" s="738" t="s">
        <v>375</v>
      </c>
      <c r="C43" s="739"/>
      <c r="D43" s="761"/>
      <c r="E43" s="761"/>
      <c r="F43" s="761">
        <v>0</v>
      </c>
    </row>
    <row r="44" spans="2:7" ht="11.25" customHeight="1" x14ac:dyDescent="0.25">
      <c r="B44" s="747"/>
      <c r="C44" s="748"/>
      <c r="D44" s="749"/>
      <c r="E44" s="750"/>
      <c r="F44" s="746"/>
    </row>
    <row r="45" spans="2:7" s="663" customFormat="1" ht="27" customHeight="1" x14ac:dyDescent="0.25">
      <c r="B45" s="735" t="s">
        <v>405</v>
      </c>
      <c r="C45" s="751"/>
      <c r="D45" s="737">
        <f>D5-D14</f>
        <v>9222</v>
      </c>
      <c r="E45" s="752">
        <f>E5-E14</f>
        <v>251</v>
      </c>
      <c r="F45" s="737"/>
    </row>
    <row r="46" spans="2:7" s="663" customFormat="1" ht="27" customHeight="1" x14ac:dyDescent="0.25">
      <c r="B46" s="735" t="s">
        <v>406</v>
      </c>
      <c r="C46" s="751"/>
      <c r="D46" s="737"/>
      <c r="E46" s="762"/>
      <c r="F46" s="737">
        <f>F5-F14</f>
        <v>17160.5975</v>
      </c>
    </row>
    <row r="47" spans="2:7" s="702" customFormat="1" ht="14.25" x14ac:dyDescent="0.25">
      <c r="B47" s="763"/>
      <c r="C47" s="764"/>
      <c r="D47" s="765"/>
      <c r="E47" s="766"/>
      <c r="F47" s="765"/>
    </row>
    <row r="48" spans="2:7" s="704" customFormat="1" ht="27.6" customHeight="1" outlineLevel="1" x14ac:dyDescent="0.25">
      <c r="B48" s="791" t="s">
        <v>378</v>
      </c>
      <c r="C48" s="791"/>
      <c r="D48" s="791"/>
      <c r="E48" s="791"/>
      <c r="F48" s="791"/>
      <c r="G48" s="703"/>
    </row>
    <row r="49" spans="2:6" s="672" customFormat="1" ht="12.75" customHeight="1" outlineLevel="1" x14ac:dyDescent="0.25">
      <c r="B49" s="767"/>
      <c r="C49" s="768"/>
      <c r="D49" s="769" t="s">
        <v>379</v>
      </c>
      <c r="E49" s="769"/>
      <c r="F49" s="769" t="s">
        <v>380</v>
      </c>
    </row>
    <row r="50" spans="2:6" s="672" customFormat="1" ht="13.5" customHeight="1" outlineLevel="1" x14ac:dyDescent="0.25">
      <c r="B50" s="770"/>
      <c r="C50" s="771"/>
      <c r="D50" s="772" t="s">
        <v>381</v>
      </c>
      <c r="E50" s="772"/>
      <c r="F50" s="772" t="s">
        <v>382</v>
      </c>
    </row>
    <row r="51" spans="2:6" s="717" customFormat="1" ht="27" customHeight="1" outlineLevel="1" x14ac:dyDescent="0.25">
      <c r="B51" s="773" t="s">
        <v>383</v>
      </c>
      <c r="C51" s="774"/>
      <c r="D51" s="775">
        <f>F6</f>
        <v>9221.9711000000007</v>
      </c>
      <c r="E51" s="776" t="s">
        <v>384</v>
      </c>
      <c r="F51" s="777">
        <f>F46</f>
        <v>17160.5975</v>
      </c>
    </row>
    <row r="52" spans="2:6" s="717" customFormat="1" ht="13.5" customHeight="1" outlineLevel="1" x14ac:dyDescent="0.25">
      <c r="B52" s="778" t="s">
        <v>385</v>
      </c>
      <c r="C52" s="779"/>
      <c r="D52" s="775">
        <f>SUM(D53:D60)</f>
        <v>-4.1669999999999999E-2</v>
      </c>
      <c r="E52" s="775">
        <f>SUM(E53:E60)</f>
        <v>0</v>
      </c>
      <c r="F52" s="775">
        <f>SUM(F53:F60)</f>
        <v>-4.1669999999999999E-2</v>
      </c>
    </row>
    <row r="53" spans="2:6" s="672" customFormat="1" ht="12.75" customHeight="1" outlineLevel="1" x14ac:dyDescent="0.25">
      <c r="B53" s="780" t="s">
        <v>386</v>
      </c>
      <c r="C53" s="781"/>
      <c r="D53" s="782"/>
      <c r="E53" s="782"/>
      <c r="F53" s="782"/>
    </row>
    <row r="54" spans="2:6" s="672" customFormat="1" ht="12.75" customHeight="1" outlineLevel="1" x14ac:dyDescent="0.25">
      <c r="B54" s="780"/>
      <c r="C54" s="783"/>
      <c r="D54" s="782"/>
      <c r="E54" s="782"/>
      <c r="F54" s="782"/>
    </row>
    <row r="55" spans="2:6" s="672" customFormat="1" ht="12.75" customHeight="1" outlineLevel="1" x14ac:dyDescent="0.25">
      <c r="B55" s="780"/>
      <c r="C55" s="781"/>
      <c r="D55" s="782"/>
      <c r="E55" s="782"/>
      <c r="F55" s="782"/>
    </row>
    <row r="56" spans="2:6" s="672" customFormat="1" ht="12.75" customHeight="1" outlineLevel="1" x14ac:dyDescent="0.25">
      <c r="B56" s="780" t="s">
        <v>387</v>
      </c>
      <c r="C56" s="781"/>
      <c r="D56" s="782"/>
      <c r="E56" s="782"/>
      <c r="F56" s="782"/>
    </row>
    <row r="57" spans="2:6" s="717" customFormat="1" ht="12.75" customHeight="1" outlineLevel="1" x14ac:dyDescent="0.25">
      <c r="B57" s="780"/>
      <c r="C57" s="781" t="s">
        <v>388</v>
      </c>
      <c r="D57" s="782">
        <v>0</v>
      </c>
      <c r="E57" s="782"/>
      <c r="F57" s="782">
        <v>0</v>
      </c>
    </row>
    <row r="58" spans="2:6" s="672" customFormat="1" ht="13.5" customHeight="1" outlineLevel="1" x14ac:dyDescent="0.25">
      <c r="B58" s="784"/>
      <c r="C58" s="781" t="s">
        <v>389</v>
      </c>
      <c r="D58" s="782">
        <v>-4.1669999999999999E-2</v>
      </c>
      <c r="E58" s="782"/>
      <c r="F58" s="782">
        <v>-4.1669999999999999E-2</v>
      </c>
    </row>
    <row r="59" spans="2:6" s="672" customFormat="1" ht="13.5" customHeight="1" outlineLevel="1" x14ac:dyDescent="0.25">
      <c r="B59" s="784"/>
      <c r="C59" s="781"/>
      <c r="D59" s="782"/>
      <c r="E59" s="782"/>
      <c r="F59" s="782"/>
    </row>
    <row r="60" spans="2:6" s="672" customFormat="1" ht="13.5" customHeight="1" outlineLevel="1" x14ac:dyDescent="0.25">
      <c r="B60" s="784"/>
      <c r="C60" s="781"/>
      <c r="D60" s="782"/>
      <c r="E60" s="782"/>
      <c r="F60" s="782"/>
    </row>
    <row r="61" spans="2:6" s="663" customFormat="1" ht="27" customHeight="1" outlineLevel="1" x14ac:dyDescent="0.25">
      <c r="B61" s="735" t="s">
        <v>390</v>
      </c>
      <c r="C61" s="751"/>
      <c r="D61" s="737">
        <f>D51+D52</f>
        <v>9221.9294300000001</v>
      </c>
      <c r="E61" s="762" t="s">
        <v>384</v>
      </c>
      <c r="F61" s="737">
        <f>F51+F52</f>
        <v>17160.555830000001</v>
      </c>
    </row>
    <row r="63" spans="2:6" x14ac:dyDescent="0.25">
      <c r="C63" s="667"/>
      <c r="E63" s="667"/>
    </row>
    <row r="64" spans="2:6" x14ac:dyDescent="0.25">
      <c r="C64" s="667"/>
      <c r="E64" s="667"/>
    </row>
    <row r="65" spans="3:6" x14ac:dyDescent="0.25">
      <c r="C65" s="667"/>
      <c r="E65" s="667"/>
    </row>
    <row r="66" spans="3:6" x14ac:dyDescent="0.25">
      <c r="C66" s="667"/>
      <c r="E66" s="667"/>
    </row>
    <row r="67" spans="3:6" x14ac:dyDescent="0.25">
      <c r="C67" s="667"/>
      <c r="E67" s="667"/>
    </row>
    <row r="68" spans="3:6" x14ac:dyDescent="0.25">
      <c r="C68" s="667"/>
      <c r="E68" s="667"/>
    </row>
    <row r="69" spans="3:6" x14ac:dyDescent="0.25">
      <c r="C69" s="667"/>
      <c r="E69" s="667"/>
    </row>
    <row r="70" spans="3:6" x14ac:dyDescent="0.25">
      <c r="C70" s="667"/>
      <c r="E70" s="667"/>
    </row>
    <row r="71" spans="3:6" x14ac:dyDescent="0.25">
      <c r="C71" s="667"/>
      <c r="E71" s="667"/>
      <c r="F71" s="667"/>
    </row>
    <row r="72" spans="3:6" x14ac:dyDescent="0.25">
      <c r="C72" s="667"/>
      <c r="E72" s="667"/>
      <c r="F72" s="667"/>
    </row>
    <row r="73" spans="3:6" x14ac:dyDescent="0.25">
      <c r="C73" s="667"/>
      <c r="E73" s="667"/>
      <c r="F73" s="667"/>
    </row>
    <row r="74" spans="3:6" x14ac:dyDescent="0.25">
      <c r="C74" s="667"/>
      <c r="E74" s="667"/>
      <c r="F74" s="667"/>
    </row>
    <row r="75" spans="3:6" x14ac:dyDescent="0.25">
      <c r="C75" s="667"/>
      <c r="E75" s="667"/>
      <c r="F75" s="667"/>
    </row>
    <row r="76" spans="3:6" x14ac:dyDescent="0.25">
      <c r="C76" s="667"/>
      <c r="E76" s="667"/>
      <c r="F76" s="667"/>
    </row>
    <row r="77" spans="3:6" x14ac:dyDescent="0.25">
      <c r="C77" s="667"/>
      <c r="E77" s="667"/>
      <c r="F77" s="667"/>
    </row>
    <row r="78" spans="3:6" x14ac:dyDescent="0.25">
      <c r="C78" s="667"/>
      <c r="E78" s="667"/>
      <c r="F78" s="667"/>
    </row>
    <row r="79" spans="3:6" x14ac:dyDescent="0.25">
      <c r="C79" s="667"/>
      <c r="E79" s="667"/>
      <c r="F79" s="667"/>
    </row>
    <row r="80" spans="3:6" x14ac:dyDescent="0.25">
      <c r="C80" s="667"/>
      <c r="E80" s="667"/>
      <c r="F80" s="667"/>
    </row>
    <row r="81" spans="3:6" x14ac:dyDescent="0.25">
      <c r="C81" s="667"/>
      <c r="E81" s="667"/>
      <c r="F81" s="667"/>
    </row>
    <row r="82" spans="3:6" x14ac:dyDescent="0.25">
      <c r="C82" s="667"/>
      <c r="E82" s="667"/>
      <c r="F82" s="667"/>
    </row>
    <row r="83" spans="3:6" x14ac:dyDescent="0.25">
      <c r="C83" s="667"/>
      <c r="E83" s="667"/>
      <c r="F83" s="667"/>
    </row>
    <row r="84" spans="3:6" x14ac:dyDescent="0.25">
      <c r="C84" s="667"/>
      <c r="E84" s="667"/>
      <c r="F84" s="667"/>
    </row>
    <row r="85" spans="3:6" x14ac:dyDescent="0.25">
      <c r="C85" s="667"/>
      <c r="E85" s="667"/>
      <c r="F85" s="667"/>
    </row>
    <row r="86" spans="3:6" x14ac:dyDescent="0.25">
      <c r="C86" s="667"/>
      <c r="E86" s="667"/>
      <c r="F86" s="667"/>
    </row>
    <row r="87" spans="3:6" x14ac:dyDescent="0.25">
      <c r="C87" s="667"/>
      <c r="E87" s="667"/>
      <c r="F87" s="667"/>
    </row>
    <row r="88" spans="3:6" x14ac:dyDescent="0.25">
      <c r="C88" s="667"/>
      <c r="E88" s="667"/>
      <c r="F88" s="667"/>
    </row>
    <row r="89" spans="3:6" x14ac:dyDescent="0.25">
      <c r="C89" s="667"/>
      <c r="E89" s="667"/>
      <c r="F89" s="667"/>
    </row>
    <row r="90" spans="3:6" x14ac:dyDescent="0.25">
      <c r="C90" s="667"/>
      <c r="E90" s="667"/>
      <c r="F90" s="667"/>
    </row>
    <row r="91" spans="3:6" x14ac:dyDescent="0.25">
      <c r="C91" s="667"/>
      <c r="E91" s="667"/>
      <c r="F91" s="667"/>
    </row>
    <row r="92" spans="3:6" x14ac:dyDescent="0.25">
      <c r="C92" s="667"/>
      <c r="E92" s="667"/>
      <c r="F92" s="667"/>
    </row>
    <row r="93" spans="3:6" x14ac:dyDescent="0.25">
      <c r="C93" s="667"/>
      <c r="E93" s="667"/>
      <c r="F93" s="667"/>
    </row>
    <row r="94" spans="3:6" x14ac:dyDescent="0.25">
      <c r="C94" s="667"/>
      <c r="E94" s="667"/>
      <c r="F94" s="667"/>
    </row>
    <row r="95" spans="3:6" x14ac:dyDescent="0.25">
      <c r="C95" s="667"/>
      <c r="E95" s="667"/>
      <c r="F95" s="667"/>
    </row>
    <row r="96" spans="3:6" x14ac:dyDescent="0.25">
      <c r="C96" s="667"/>
      <c r="E96" s="667"/>
      <c r="F96" s="667"/>
    </row>
    <row r="97" spans="3:6" x14ac:dyDescent="0.25">
      <c r="C97" s="667"/>
      <c r="E97" s="667"/>
      <c r="F97" s="667"/>
    </row>
    <row r="98" spans="3:6" x14ac:dyDescent="0.25">
      <c r="C98" s="667"/>
      <c r="E98" s="667"/>
      <c r="F98" s="667"/>
    </row>
    <row r="99" spans="3:6" x14ac:dyDescent="0.25">
      <c r="C99" s="667"/>
      <c r="E99" s="667"/>
      <c r="F99" s="667"/>
    </row>
    <row r="100" spans="3:6" x14ac:dyDescent="0.25">
      <c r="C100" s="667"/>
      <c r="E100" s="667"/>
      <c r="F100" s="667"/>
    </row>
    <row r="101" spans="3:6" x14ac:dyDescent="0.25">
      <c r="C101" s="667"/>
      <c r="E101" s="667"/>
      <c r="F101" s="667"/>
    </row>
    <row r="102" spans="3:6" x14ac:dyDescent="0.25">
      <c r="C102" s="667"/>
      <c r="E102" s="667"/>
      <c r="F102" s="667"/>
    </row>
    <row r="103" spans="3:6" x14ac:dyDescent="0.25">
      <c r="C103" s="667"/>
      <c r="E103" s="667"/>
      <c r="F103" s="667"/>
    </row>
    <row r="104" spans="3:6" x14ac:dyDescent="0.25">
      <c r="C104" s="667"/>
      <c r="E104" s="667"/>
      <c r="F104" s="667"/>
    </row>
    <row r="105" spans="3:6" x14ac:dyDescent="0.25">
      <c r="C105" s="667"/>
      <c r="E105" s="667"/>
      <c r="F105" s="667"/>
    </row>
    <row r="106" spans="3:6" x14ac:dyDescent="0.25">
      <c r="C106" s="667"/>
      <c r="E106" s="667"/>
      <c r="F106" s="667"/>
    </row>
    <row r="107" spans="3:6" x14ac:dyDescent="0.25">
      <c r="C107" s="667"/>
      <c r="E107" s="667"/>
      <c r="F107" s="667"/>
    </row>
    <row r="108" spans="3:6" x14ac:dyDescent="0.25">
      <c r="C108" s="667"/>
      <c r="E108" s="667"/>
      <c r="F108" s="667"/>
    </row>
    <row r="109" spans="3:6" x14ac:dyDescent="0.25">
      <c r="C109" s="667"/>
      <c r="E109" s="667"/>
      <c r="F109" s="667"/>
    </row>
    <row r="110" spans="3:6" x14ac:dyDescent="0.25">
      <c r="C110" s="667"/>
      <c r="E110" s="667"/>
      <c r="F110" s="667"/>
    </row>
    <row r="111" spans="3:6" x14ac:dyDescent="0.25">
      <c r="C111" s="667"/>
      <c r="E111" s="667"/>
      <c r="F111" s="667"/>
    </row>
    <row r="112" spans="3:6" x14ac:dyDescent="0.25">
      <c r="C112" s="667"/>
      <c r="E112" s="667"/>
      <c r="F112" s="667"/>
    </row>
    <row r="113" spans="3:6" x14ac:dyDescent="0.25">
      <c r="C113" s="667"/>
      <c r="E113" s="667"/>
      <c r="F113" s="667"/>
    </row>
    <row r="114" spans="3:6" x14ac:dyDescent="0.25">
      <c r="C114" s="667"/>
      <c r="E114" s="667"/>
      <c r="F114" s="667"/>
    </row>
    <row r="115" spans="3:6" x14ac:dyDescent="0.25">
      <c r="C115" s="667"/>
      <c r="E115" s="667"/>
      <c r="F115" s="667"/>
    </row>
    <row r="116" spans="3:6" x14ac:dyDescent="0.25">
      <c r="C116" s="667"/>
      <c r="E116" s="667"/>
      <c r="F116" s="667"/>
    </row>
    <row r="117" spans="3:6" x14ac:dyDescent="0.25">
      <c r="C117" s="667"/>
      <c r="E117" s="667"/>
      <c r="F117" s="667"/>
    </row>
    <row r="118" spans="3:6" x14ac:dyDescent="0.25">
      <c r="C118" s="667"/>
      <c r="E118" s="667"/>
      <c r="F118" s="667"/>
    </row>
    <row r="119" spans="3:6" x14ac:dyDescent="0.25">
      <c r="C119" s="667"/>
      <c r="E119" s="667"/>
      <c r="F119" s="667"/>
    </row>
    <row r="120" spans="3:6" x14ac:dyDescent="0.25">
      <c r="C120" s="667"/>
      <c r="E120" s="667"/>
      <c r="F120" s="667"/>
    </row>
    <row r="121" spans="3:6" x14ac:dyDescent="0.25">
      <c r="C121" s="667"/>
      <c r="E121" s="667"/>
      <c r="F121" s="667"/>
    </row>
    <row r="122" spans="3:6" x14ac:dyDescent="0.25">
      <c r="C122" s="667"/>
      <c r="E122" s="667"/>
      <c r="F122" s="667"/>
    </row>
    <row r="123" spans="3:6" x14ac:dyDescent="0.25">
      <c r="C123" s="667"/>
      <c r="E123" s="667"/>
      <c r="F123" s="667"/>
    </row>
    <row r="124" spans="3:6" x14ac:dyDescent="0.25">
      <c r="C124" s="667"/>
      <c r="E124" s="667"/>
      <c r="F124" s="667"/>
    </row>
    <row r="125" spans="3:6" x14ac:dyDescent="0.25">
      <c r="C125" s="667"/>
      <c r="E125" s="667"/>
      <c r="F125" s="667"/>
    </row>
    <row r="126" spans="3:6" x14ac:dyDescent="0.25">
      <c r="C126" s="667"/>
      <c r="E126" s="667"/>
      <c r="F126" s="667"/>
    </row>
    <row r="127" spans="3:6" x14ac:dyDescent="0.25">
      <c r="C127" s="667"/>
      <c r="E127" s="667"/>
      <c r="F127" s="667"/>
    </row>
    <row r="128" spans="3:6" x14ac:dyDescent="0.25">
      <c r="C128" s="667"/>
      <c r="E128" s="667"/>
      <c r="F128" s="667"/>
    </row>
    <row r="129" spans="3:6" x14ac:dyDescent="0.25">
      <c r="C129" s="667"/>
      <c r="E129" s="667"/>
      <c r="F129" s="667"/>
    </row>
    <row r="130" spans="3:6" x14ac:dyDescent="0.25">
      <c r="C130" s="667"/>
      <c r="E130" s="667"/>
      <c r="F130" s="667"/>
    </row>
    <row r="131" spans="3:6" x14ac:dyDescent="0.25">
      <c r="C131" s="667"/>
      <c r="E131" s="667"/>
      <c r="F131" s="667"/>
    </row>
    <row r="132" spans="3:6" x14ac:dyDescent="0.25">
      <c r="C132" s="667"/>
      <c r="E132" s="667"/>
      <c r="F132" s="667"/>
    </row>
    <row r="133" spans="3:6" x14ac:dyDescent="0.25">
      <c r="C133" s="667"/>
      <c r="E133" s="667"/>
      <c r="F133" s="667"/>
    </row>
    <row r="134" spans="3:6" x14ac:dyDescent="0.25">
      <c r="C134" s="667"/>
      <c r="E134" s="667"/>
      <c r="F134" s="667"/>
    </row>
    <row r="135" spans="3:6" x14ac:dyDescent="0.25">
      <c r="C135" s="667"/>
      <c r="E135" s="667"/>
      <c r="F135" s="667"/>
    </row>
    <row r="136" spans="3:6" x14ac:dyDescent="0.25">
      <c r="C136" s="667"/>
      <c r="E136" s="667"/>
      <c r="F136" s="667"/>
    </row>
    <row r="137" spans="3:6" x14ac:dyDescent="0.25">
      <c r="C137" s="667"/>
      <c r="E137" s="667"/>
      <c r="F137" s="667"/>
    </row>
    <row r="138" spans="3:6" x14ac:dyDescent="0.25">
      <c r="C138" s="667"/>
      <c r="E138" s="667"/>
      <c r="F138" s="667"/>
    </row>
    <row r="139" spans="3:6" x14ac:dyDescent="0.25">
      <c r="C139" s="667"/>
      <c r="E139" s="667"/>
      <c r="F139" s="667"/>
    </row>
    <row r="140" spans="3:6" x14ac:dyDescent="0.25">
      <c r="C140" s="667"/>
      <c r="E140" s="667"/>
      <c r="F140" s="667"/>
    </row>
    <row r="141" spans="3:6" x14ac:dyDescent="0.25">
      <c r="C141" s="667"/>
      <c r="E141" s="667"/>
      <c r="F141" s="667"/>
    </row>
    <row r="142" spans="3:6" x14ac:dyDescent="0.25">
      <c r="C142" s="667"/>
      <c r="E142" s="667"/>
      <c r="F142" s="667"/>
    </row>
    <row r="143" spans="3:6" x14ac:dyDescent="0.25">
      <c r="C143" s="667"/>
      <c r="E143" s="667"/>
      <c r="F143" s="667"/>
    </row>
    <row r="144" spans="3:6" x14ac:dyDescent="0.25">
      <c r="C144" s="667"/>
      <c r="E144" s="667"/>
      <c r="F144" s="667"/>
    </row>
    <row r="145" spans="3:6" x14ac:dyDescent="0.25">
      <c r="C145" s="667"/>
      <c r="E145" s="667"/>
      <c r="F145" s="667"/>
    </row>
    <row r="146" spans="3:6" x14ac:dyDescent="0.25">
      <c r="C146" s="667"/>
      <c r="E146" s="667"/>
      <c r="F146" s="667"/>
    </row>
    <row r="147" spans="3:6" x14ac:dyDescent="0.25">
      <c r="C147" s="667"/>
      <c r="E147" s="667"/>
      <c r="F147" s="667"/>
    </row>
    <row r="148" spans="3:6" x14ac:dyDescent="0.25">
      <c r="C148" s="667"/>
      <c r="E148" s="667"/>
      <c r="F148" s="667"/>
    </row>
    <row r="149" spans="3:6" x14ac:dyDescent="0.25">
      <c r="C149" s="667"/>
      <c r="E149" s="667"/>
      <c r="F149" s="667"/>
    </row>
    <row r="150" spans="3:6" x14ac:dyDescent="0.25">
      <c r="C150" s="667"/>
      <c r="E150" s="667"/>
      <c r="F150" s="667"/>
    </row>
    <row r="151" spans="3:6" x14ac:dyDescent="0.25">
      <c r="C151" s="667"/>
      <c r="E151" s="667"/>
      <c r="F151" s="667"/>
    </row>
    <row r="152" spans="3:6" x14ac:dyDescent="0.25">
      <c r="C152" s="667"/>
      <c r="E152" s="667"/>
      <c r="F152" s="667"/>
    </row>
    <row r="153" spans="3:6" x14ac:dyDescent="0.25">
      <c r="C153" s="667"/>
      <c r="E153" s="667"/>
      <c r="F153" s="667"/>
    </row>
    <row r="154" spans="3:6" x14ac:dyDescent="0.25">
      <c r="C154" s="667"/>
      <c r="E154" s="667"/>
      <c r="F154" s="667"/>
    </row>
    <row r="155" spans="3:6" x14ac:dyDescent="0.25">
      <c r="C155" s="667"/>
      <c r="E155" s="667"/>
      <c r="F155" s="667"/>
    </row>
    <row r="156" spans="3:6" x14ac:dyDescent="0.25">
      <c r="C156" s="667"/>
      <c r="E156" s="667"/>
      <c r="F156" s="667"/>
    </row>
    <row r="157" spans="3:6" x14ac:dyDescent="0.25">
      <c r="C157" s="667"/>
      <c r="E157" s="667"/>
      <c r="F157" s="667"/>
    </row>
    <row r="158" spans="3:6" x14ac:dyDescent="0.25">
      <c r="C158" s="667"/>
      <c r="E158" s="667"/>
      <c r="F158" s="667"/>
    </row>
    <row r="159" spans="3:6" x14ac:dyDescent="0.25">
      <c r="C159" s="667"/>
      <c r="E159" s="667"/>
      <c r="F159" s="667"/>
    </row>
    <row r="160" spans="3:6" x14ac:dyDescent="0.25">
      <c r="C160" s="667"/>
      <c r="E160" s="667"/>
      <c r="F160" s="667"/>
    </row>
    <row r="161" spans="3:6" x14ac:dyDescent="0.25">
      <c r="C161" s="667"/>
      <c r="E161" s="667"/>
      <c r="F161" s="667"/>
    </row>
    <row r="162" spans="3:6" x14ac:dyDescent="0.25">
      <c r="C162" s="667"/>
      <c r="E162" s="667"/>
      <c r="F162" s="667"/>
    </row>
    <row r="163" spans="3:6" x14ac:dyDescent="0.25">
      <c r="C163" s="667"/>
      <c r="E163" s="667"/>
      <c r="F163" s="667"/>
    </row>
    <row r="164" spans="3:6" x14ac:dyDescent="0.25">
      <c r="C164" s="667"/>
      <c r="E164" s="667"/>
      <c r="F164" s="667"/>
    </row>
    <row r="165" spans="3:6" x14ac:dyDescent="0.25">
      <c r="C165" s="667"/>
      <c r="E165" s="667"/>
      <c r="F165" s="667"/>
    </row>
    <row r="166" spans="3:6" x14ac:dyDescent="0.25">
      <c r="C166" s="667"/>
      <c r="E166" s="667"/>
      <c r="F166" s="667"/>
    </row>
    <row r="167" spans="3:6" x14ac:dyDescent="0.25">
      <c r="C167" s="667"/>
      <c r="E167" s="667"/>
      <c r="F167" s="667"/>
    </row>
    <row r="168" spans="3:6" x14ac:dyDescent="0.25">
      <c r="C168" s="667"/>
      <c r="E168" s="667"/>
      <c r="F168" s="667"/>
    </row>
    <row r="169" spans="3:6" x14ac:dyDescent="0.25">
      <c r="C169" s="667"/>
      <c r="E169" s="667"/>
      <c r="F169" s="667"/>
    </row>
    <row r="170" spans="3:6" x14ac:dyDescent="0.25">
      <c r="C170" s="667"/>
      <c r="E170" s="667"/>
      <c r="F170" s="667"/>
    </row>
    <row r="171" spans="3:6" x14ac:dyDescent="0.25">
      <c r="C171" s="667"/>
      <c r="E171" s="667"/>
      <c r="F171" s="667"/>
    </row>
    <row r="172" spans="3:6" x14ac:dyDescent="0.25">
      <c r="C172" s="667"/>
      <c r="E172" s="667"/>
      <c r="F172" s="667"/>
    </row>
    <row r="173" spans="3:6" x14ac:dyDescent="0.25">
      <c r="C173" s="667"/>
      <c r="E173" s="667"/>
      <c r="F173" s="667"/>
    </row>
    <row r="174" spans="3:6" x14ac:dyDescent="0.25">
      <c r="C174" s="667"/>
      <c r="E174" s="667"/>
      <c r="F174" s="667"/>
    </row>
    <row r="175" spans="3:6" x14ac:dyDescent="0.25">
      <c r="C175" s="667"/>
      <c r="E175" s="667"/>
      <c r="F175" s="667"/>
    </row>
    <row r="176" spans="3:6" x14ac:dyDescent="0.25">
      <c r="C176" s="667"/>
      <c r="E176" s="667"/>
      <c r="F176" s="667"/>
    </row>
    <row r="177" spans="3:6" x14ac:dyDescent="0.25">
      <c r="C177" s="667"/>
      <c r="E177" s="667"/>
      <c r="F177" s="667"/>
    </row>
    <row r="178" spans="3:6" x14ac:dyDescent="0.25">
      <c r="C178" s="667"/>
      <c r="E178" s="667"/>
      <c r="F178" s="667"/>
    </row>
    <row r="179" spans="3:6" x14ac:dyDescent="0.25">
      <c r="C179" s="667"/>
      <c r="E179" s="667"/>
      <c r="F179" s="667"/>
    </row>
    <row r="180" spans="3:6" x14ac:dyDescent="0.25">
      <c r="C180" s="667"/>
      <c r="E180" s="667"/>
      <c r="F180" s="667"/>
    </row>
    <row r="181" spans="3:6" x14ac:dyDescent="0.25">
      <c r="C181" s="667"/>
      <c r="E181" s="667"/>
      <c r="F181" s="667"/>
    </row>
    <row r="182" spans="3:6" x14ac:dyDescent="0.25">
      <c r="C182" s="667"/>
      <c r="E182" s="667"/>
      <c r="F182" s="667"/>
    </row>
    <row r="183" spans="3:6" x14ac:dyDescent="0.25">
      <c r="C183" s="667"/>
      <c r="E183" s="667"/>
      <c r="F183" s="667"/>
    </row>
    <row r="184" spans="3:6" x14ac:dyDescent="0.25">
      <c r="C184" s="667"/>
      <c r="E184" s="667"/>
      <c r="F184" s="667"/>
    </row>
    <row r="185" spans="3:6" x14ac:dyDescent="0.25">
      <c r="C185" s="667"/>
      <c r="E185" s="667"/>
      <c r="F185" s="667"/>
    </row>
    <row r="186" spans="3:6" x14ac:dyDescent="0.25">
      <c r="C186" s="667"/>
      <c r="E186" s="667"/>
      <c r="F186" s="667"/>
    </row>
    <row r="187" spans="3:6" x14ac:dyDescent="0.25">
      <c r="C187" s="667"/>
      <c r="E187" s="667"/>
      <c r="F187" s="667"/>
    </row>
    <row r="188" spans="3:6" x14ac:dyDescent="0.25">
      <c r="C188" s="667"/>
      <c r="E188" s="667"/>
      <c r="F188" s="667"/>
    </row>
    <row r="189" spans="3:6" x14ac:dyDescent="0.25">
      <c r="C189" s="667"/>
      <c r="E189" s="667"/>
      <c r="F189" s="667"/>
    </row>
    <row r="190" spans="3:6" x14ac:dyDescent="0.25">
      <c r="C190" s="667"/>
      <c r="E190" s="667"/>
      <c r="F190" s="667"/>
    </row>
    <row r="191" spans="3:6" x14ac:dyDescent="0.25">
      <c r="C191" s="667"/>
      <c r="E191" s="667"/>
      <c r="F191" s="667"/>
    </row>
    <row r="192" spans="3:6" x14ac:dyDescent="0.25">
      <c r="C192" s="667"/>
      <c r="E192" s="667"/>
      <c r="F192" s="667"/>
    </row>
    <row r="193" spans="3:6" x14ac:dyDescent="0.25">
      <c r="C193" s="667"/>
      <c r="E193" s="667"/>
      <c r="F193" s="667"/>
    </row>
    <row r="194" spans="3:6" x14ac:dyDescent="0.25">
      <c r="C194" s="667"/>
      <c r="E194" s="667"/>
      <c r="F194" s="667"/>
    </row>
    <row r="195" spans="3:6" x14ac:dyDescent="0.25">
      <c r="C195" s="667"/>
      <c r="E195" s="667"/>
      <c r="F195" s="667"/>
    </row>
    <row r="196" spans="3:6" x14ac:dyDescent="0.25">
      <c r="C196" s="667"/>
      <c r="E196" s="667"/>
      <c r="F196" s="667"/>
    </row>
    <row r="197" spans="3:6" x14ac:dyDescent="0.25">
      <c r="C197" s="667"/>
      <c r="E197" s="667"/>
      <c r="F197" s="667"/>
    </row>
    <row r="198" spans="3:6" x14ac:dyDescent="0.25">
      <c r="C198" s="667"/>
      <c r="E198" s="667"/>
      <c r="F198" s="667"/>
    </row>
    <row r="199" spans="3:6" x14ac:dyDescent="0.25">
      <c r="C199" s="667"/>
      <c r="E199" s="667"/>
      <c r="F199" s="667"/>
    </row>
    <row r="200" spans="3:6" x14ac:dyDescent="0.25">
      <c r="C200" s="667"/>
      <c r="E200" s="667"/>
      <c r="F200" s="667"/>
    </row>
    <row r="201" spans="3:6" x14ac:dyDescent="0.25">
      <c r="C201" s="667"/>
      <c r="E201" s="667"/>
      <c r="F201" s="667"/>
    </row>
    <row r="202" spans="3:6" x14ac:dyDescent="0.25">
      <c r="C202" s="667"/>
      <c r="E202" s="667"/>
      <c r="F202" s="667"/>
    </row>
    <row r="203" spans="3:6" x14ac:dyDescent="0.25">
      <c r="C203" s="667"/>
      <c r="E203" s="667"/>
      <c r="F203" s="667"/>
    </row>
    <row r="204" spans="3:6" x14ac:dyDescent="0.25">
      <c r="C204" s="667"/>
      <c r="E204" s="667"/>
      <c r="F204" s="667"/>
    </row>
    <row r="205" spans="3:6" x14ac:dyDescent="0.25">
      <c r="C205" s="667"/>
      <c r="E205" s="667"/>
      <c r="F205" s="667"/>
    </row>
    <row r="206" spans="3:6" x14ac:dyDescent="0.25">
      <c r="C206" s="667"/>
      <c r="E206" s="667"/>
      <c r="F206" s="667"/>
    </row>
    <row r="207" spans="3:6" x14ac:dyDescent="0.25">
      <c r="C207" s="667"/>
      <c r="E207" s="667"/>
      <c r="F207" s="667"/>
    </row>
    <row r="208" spans="3:6" x14ac:dyDescent="0.25">
      <c r="C208" s="667"/>
      <c r="E208" s="667"/>
      <c r="F208" s="667"/>
    </row>
    <row r="209" spans="3:6" x14ac:dyDescent="0.25">
      <c r="C209" s="667"/>
      <c r="E209" s="667"/>
      <c r="F209" s="667"/>
    </row>
    <row r="210" spans="3:6" x14ac:dyDescent="0.25">
      <c r="C210" s="667"/>
      <c r="E210" s="667"/>
      <c r="F210" s="667"/>
    </row>
    <row r="211" spans="3:6" x14ac:dyDescent="0.25">
      <c r="C211" s="667"/>
      <c r="E211" s="667"/>
      <c r="F211" s="667"/>
    </row>
    <row r="212" spans="3:6" x14ac:dyDescent="0.25">
      <c r="C212" s="667"/>
      <c r="E212" s="667"/>
      <c r="F212" s="667"/>
    </row>
    <row r="213" spans="3:6" x14ac:dyDescent="0.25">
      <c r="C213" s="667"/>
      <c r="E213" s="667"/>
      <c r="F213" s="667"/>
    </row>
    <row r="214" spans="3:6" x14ac:dyDescent="0.25">
      <c r="C214" s="667"/>
      <c r="E214" s="667"/>
      <c r="F214" s="667"/>
    </row>
    <row r="215" spans="3:6" x14ac:dyDescent="0.25">
      <c r="C215" s="667"/>
      <c r="E215" s="667"/>
      <c r="F215" s="667"/>
    </row>
    <row r="216" spans="3:6" x14ac:dyDescent="0.25">
      <c r="C216" s="667"/>
      <c r="E216" s="667"/>
      <c r="F216" s="667"/>
    </row>
    <row r="217" spans="3:6" x14ac:dyDescent="0.25">
      <c r="C217" s="667"/>
      <c r="E217" s="667"/>
      <c r="F217" s="667"/>
    </row>
    <row r="218" spans="3:6" x14ac:dyDescent="0.25">
      <c r="C218" s="667"/>
      <c r="E218" s="667"/>
      <c r="F218" s="667"/>
    </row>
    <row r="219" spans="3:6" x14ac:dyDescent="0.25">
      <c r="C219" s="667"/>
      <c r="E219" s="667"/>
      <c r="F219" s="667"/>
    </row>
    <row r="220" spans="3:6" x14ac:dyDescent="0.25">
      <c r="C220" s="667"/>
      <c r="E220" s="667"/>
      <c r="F220" s="667"/>
    </row>
    <row r="221" spans="3:6" x14ac:dyDescent="0.25">
      <c r="C221" s="667"/>
      <c r="E221" s="667"/>
      <c r="F221" s="667"/>
    </row>
    <row r="222" spans="3:6" x14ac:dyDescent="0.25">
      <c r="C222" s="667"/>
      <c r="E222" s="667"/>
      <c r="F222" s="667"/>
    </row>
    <row r="223" spans="3:6" x14ac:dyDescent="0.25">
      <c r="C223" s="667"/>
      <c r="E223" s="667"/>
      <c r="F223" s="667"/>
    </row>
    <row r="224" spans="3:6" x14ac:dyDescent="0.25">
      <c r="C224" s="667"/>
      <c r="E224" s="667"/>
      <c r="F224" s="667"/>
    </row>
    <row r="225" spans="3:6" x14ac:dyDescent="0.25">
      <c r="C225" s="667"/>
      <c r="E225" s="667"/>
      <c r="F225" s="667"/>
    </row>
    <row r="226" spans="3:6" x14ac:dyDescent="0.25">
      <c r="C226" s="667"/>
      <c r="E226" s="667"/>
      <c r="F226" s="667"/>
    </row>
    <row r="227" spans="3:6" x14ac:dyDescent="0.25">
      <c r="C227" s="667"/>
      <c r="E227" s="667"/>
      <c r="F227" s="667"/>
    </row>
    <row r="228" spans="3:6" x14ac:dyDescent="0.25">
      <c r="C228" s="667"/>
      <c r="E228" s="667"/>
      <c r="F228" s="667"/>
    </row>
    <row r="229" spans="3:6" x14ac:dyDescent="0.25">
      <c r="C229" s="667"/>
      <c r="E229" s="667"/>
      <c r="F229" s="667"/>
    </row>
    <row r="230" spans="3:6" x14ac:dyDescent="0.25">
      <c r="C230" s="667"/>
      <c r="E230" s="667"/>
      <c r="F230" s="667"/>
    </row>
    <row r="231" spans="3:6" x14ac:dyDescent="0.25">
      <c r="C231" s="667"/>
      <c r="E231" s="667"/>
      <c r="F231" s="667"/>
    </row>
    <row r="232" spans="3:6" x14ac:dyDescent="0.25">
      <c r="C232" s="667"/>
      <c r="E232" s="667"/>
      <c r="F232" s="667"/>
    </row>
    <row r="233" spans="3:6" x14ac:dyDescent="0.25">
      <c r="C233" s="667"/>
      <c r="E233" s="667"/>
      <c r="F233" s="667"/>
    </row>
    <row r="234" spans="3:6" x14ac:dyDescent="0.25">
      <c r="C234" s="667"/>
      <c r="E234" s="667"/>
      <c r="F234" s="667"/>
    </row>
    <row r="235" spans="3:6" x14ac:dyDescent="0.25">
      <c r="C235" s="667"/>
      <c r="E235" s="667"/>
      <c r="F235" s="667"/>
    </row>
    <row r="236" spans="3:6" x14ac:dyDescent="0.25">
      <c r="C236" s="667"/>
      <c r="E236" s="667"/>
      <c r="F236" s="667"/>
    </row>
    <row r="237" spans="3:6" x14ac:dyDescent="0.25">
      <c r="C237" s="667"/>
      <c r="E237" s="667"/>
      <c r="F237" s="667"/>
    </row>
    <row r="238" spans="3:6" x14ac:dyDescent="0.25">
      <c r="C238" s="667"/>
      <c r="E238" s="667"/>
      <c r="F238" s="667"/>
    </row>
    <row r="239" spans="3:6" x14ac:dyDescent="0.25">
      <c r="C239" s="667"/>
      <c r="E239" s="667"/>
      <c r="F239" s="667"/>
    </row>
    <row r="240" spans="3:6" x14ac:dyDescent="0.25">
      <c r="C240" s="667"/>
      <c r="E240" s="667"/>
      <c r="F240" s="667"/>
    </row>
  </sheetData>
  <mergeCells count="2">
    <mergeCell ref="B11:C11"/>
    <mergeCell ref="B48:F48"/>
  </mergeCells>
  <pageMargins left="0.7" right="0.7" top="0.78740157499999996" bottom="0.78740157499999996" header="0.3" footer="0.3"/>
  <pageSetup paperSize="9" scale="73" orientation="portrait" r:id="rId1"/>
  <headerFooter>
    <oddFooter>&amp;C20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Rozbor hospodaření</vt:lpstr>
      <vt:lpstr>Příjmy</vt:lpstr>
      <vt:lpstr>Výdaje</vt:lpstr>
      <vt:lpstr>SF</vt:lpstr>
      <vt:lpstr>FRR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Kovářová Marta</dc:creator>
  <cp:lastModifiedBy>Kovářová Marta</cp:lastModifiedBy>
  <cp:lastPrinted>2019-08-05T07:51:08Z</cp:lastPrinted>
  <dcterms:created xsi:type="dcterms:W3CDTF">2019-08-01T08:29:41Z</dcterms:created>
  <dcterms:modified xsi:type="dcterms:W3CDTF">2019-08-05T08:09:14Z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rmo2-eap-2_p_3.xlsx</vt:lpwstr>
  </property>
</Properties>
</file>