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MO3\EK\Spolecne\NÁVRHY USNESENÍ  RMO 3\RMO 2021\2021 11 24\EK 25 Rozpočet 2022\"/>
    </mc:Choice>
  </mc:AlternateContent>
  <xr:revisionPtr revIDLastSave="0" documentId="13_ncr:1_{C8855B37-FDAC-4821-95C1-106BB3CCEEF5}" xr6:coauthVersionLast="36" xr6:coauthVersionMax="36" xr10:uidLastSave="{00000000-0000-0000-0000-000000000000}"/>
  <bookViews>
    <workbookView xWindow="120" yWindow="450" windowWidth="20370" windowHeight="11265" tabRatio="601" xr2:uid="{00000000-000D-0000-FFFF-FFFF00000000}"/>
  </bookViews>
  <sheets>
    <sheet name="PŘÍJMY" sheetId="1" r:id="rId1"/>
    <sheet name="VÝDAJE" sheetId="2" r:id="rId2"/>
    <sheet name="FINANCOVÁNÍ" sheetId="3" r:id="rId3"/>
  </sheets>
  <externalReferences>
    <externalReference r:id="rId4"/>
    <externalReference r:id="rId5"/>
  </externalReferences>
  <definedNames>
    <definedName name="_xlnm._FilterDatabase" localSheetId="0" hidden="1">PŘÍJMY!$B$12:$N$40</definedName>
    <definedName name="_xlnm._FilterDatabase" localSheetId="1" hidden="1">VÝDAJE!$B$1:$N$73</definedName>
    <definedName name="_xlnm.Print_Titles" localSheetId="0">PŘÍJMY!$1:$1</definedName>
    <definedName name="_xlnm.Print_Titles" localSheetId="1">VÝDAJE!$1:$1</definedName>
    <definedName name="_xlnm.Print_Area" localSheetId="2">FINANCOVÁNÍ!$A$1:$I$29</definedName>
    <definedName name="_xlnm.Print_Area" localSheetId="0">PŘÍJMY!$A$1:$N$50</definedName>
    <definedName name="_xlnm.Print_Area" localSheetId="1">VÝDAJE!$A$1:$N$74</definedName>
  </definedNames>
  <calcPr calcId="191029"/>
</workbook>
</file>

<file path=xl/calcChain.xml><?xml version="1.0" encoding="utf-8"?>
<calcChain xmlns="http://schemas.openxmlformats.org/spreadsheetml/2006/main">
  <c r="L4" i="2" l="1"/>
  <c r="L13" i="2"/>
  <c r="O3" i="2" l="1"/>
  <c r="O4" i="2"/>
  <c r="J45" i="1" l="1"/>
  <c r="C23" i="3" l="1"/>
  <c r="H45" i="1"/>
  <c r="C24" i="3" l="1"/>
  <c r="C4" i="3"/>
  <c r="B4" i="3"/>
  <c r="M61" i="2" l="1"/>
  <c r="N61" i="2"/>
  <c r="H23" i="3"/>
  <c r="I23" i="3"/>
  <c r="B24" i="3" l="1"/>
  <c r="B23" i="3"/>
  <c r="F23" i="3"/>
  <c r="E24" i="3"/>
  <c r="G23" i="3" l="1"/>
  <c r="I3" i="1" l="1"/>
  <c r="J3" i="1"/>
  <c r="K69" i="2" l="1"/>
  <c r="K68" i="2"/>
  <c r="K67" i="2"/>
  <c r="K65" i="2"/>
  <c r="K64" i="2"/>
  <c r="K63" i="2"/>
  <c r="K62" i="2"/>
  <c r="K59" i="2"/>
  <c r="K58" i="2"/>
  <c r="K56" i="2"/>
  <c r="K55" i="2"/>
  <c r="K52" i="2"/>
  <c r="K51" i="2"/>
  <c r="K49" i="2"/>
  <c r="K48" i="2"/>
  <c r="K47" i="2"/>
  <c r="K46" i="2"/>
  <c r="K45" i="2"/>
  <c r="K44" i="2"/>
  <c r="K43" i="2"/>
  <c r="K42" i="2"/>
  <c r="K41" i="2"/>
  <c r="K39" i="2"/>
  <c r="K38" i="2"/>
  <c r="K36" i="2"/>
  <c r="K35" i="2"/>
  <c r="K30" i="2"/>
  <c r="K24" i="2"/>
  <c r="K23" i="2"/>
  <c r="K28" i="2"/>
  <c r="K27" i="2"/>
  <c r="K26" i="2"/>
  <c r="K25" i="2"/>
  <c r="K22" i="2"/>
  <c r="K21" i="2"/>
  <c r="K20" i="2"/>
  <c r="K19" i="2"/>
  <c r="K17" i="2"/>
  <c r="K16" i="2"/>
  <c r="K14" i="2"/>
  <c r="K13" i="2"/>
  <c r="K12" i="2"/>
  <c r="K10" i="2"/>
  <c r="K9" i="2"/>
  <c r="K8" i="2"/>
  <c r="K7" i="2"/>
  <c r="K6" i="2"/>
  <c r="K5" i="2"/>
  <c r="K4" i="2" l="1"/>
  <c r="K29" i="2"/>
  <c r="K61" i="2"/>
  <c r="K66" i="2"/>
  <c r="H3" i="2"/>
  <c r="D4" i="3" l="1"/>
  <c r="D26" i="3" s="1"/>
  <c r="H12" i="1"/>
  <c r="K3" i="1"/>
  <c r="H3" i="1"/>
  <c r="I72" i="2" l="1"/>
  <c r="H53" i="2" l="1"/>
  <c r="O45" i="1" l="1"/>
  <c r="O42" i="1"/>
  <c r="O12" i="1"/>
  <c r="O3" i="1"/>
  <c r="G45" i="1"/>
  <c r="G42" i="1"/>
  <c r="G72" i="2"/>
  <c r="G70" i="2"/>
  <c r="G66" i="2"/>
  <c r="G61" i="2"/>
  <c r="G50" i="2"/>
  <c r="G37" i="2"/>
  <c r="G29" i="2"/>
  <c r="G4" i="2"/>
  <c r="O29" i="2"/>
  <c r="O37" i="2"/>
  <c r="O50" i="2"/>
  <c r="O61" i="2"/>
  <c r="O66" i="2"/>
  <c r="O70" i="2"/>
  <c r="O72" i="2"/>
  <c r="J4" i="3"/>
  <c r="J26" i="3" s="1"/>
  <c r="G2" i="1" l="1"/>
  <c r="O2" i="1"/>
  <c r="J23" i="3" s="1"/>
  <c r="G60" i="2"/>
  <c r="O60" i="2"/>
  <c r="O2" i="2" l="1"/>
  <c r="J24" i="3" s="1"/>
  <c r="J25" i="3" s="1"/>
  <c r="J27" i="3" s="1"/>
  <c r="N29" i="2"/>
  <c r="M29" i="2"/>
  <c r="L29" i="2"/>
  <c r="I4" i="3" l="1"/>
  <c r="I26" i="3" s="1"/>
  <c r="H4" i="3"/>
  <c r="H26" i="3" s="1"/>
  <c r="F4" i="3"/>
  <c r="E4" i="3"/>
  <c r="G4" i="3"/>
  <c r="G26" i="3" s="1"/>
  <c r="J29" i="2" l="1"/>
  <c r="I29" i="2"/>
  <c r="N42" i="1"/>
  <c r="M42" i="1"/>
  <c r="L42" i="1"/>
  <c r="J42" i="1"/>
  <c r="I42" i="1"/>
  <c r="H42" i="1"/>
  <c r="K42" i="1"/>
  <c r="H61" i="2" l="1"/>
  <c r="H72" i="2"/>
  <c r="H70" i="2"/>
  <c r="H66" i="2"/>
  <c r="H50" i="2"/>
  <c r="H37" i="2"/>
  <c r="H29" i="2"/>
  <c r="H4" i="2"/>
  <c r="H2" i="2" s="1"/>
  <c r="H60" i="2" l="1"/>
  <c r="E26" i="3"/>
  <c r="C26" i="3"/>
  <c r="F26" i="3"/>
  <c r="B26" i="3" l="1"/>
  <c r="J61" i="2" l="1"/>
  <c r="N4" i="2"/>
  <c r="M4" i="2"/>
  <c r="J4" i="2"/>
  <c r="I4" i="2"/>
  <c r="I37" i="2"/>
  <c r="J50" i="2"/>
  <c r="K53" i="2"/>
  <c r="J53" i="2"/>
  <c r="I53" i="2"/>
  <c r="I61" i="2"/>
  <c r="J66" i="2"/>
  <c r="I66" i="2"/>
  <c r="K72" i="2"/>
  <c r="J72" i="2"/>
  <c r="K50" i="2" l="1"/>
  <c r="I50" i="2" l="1"/>
  <c r="I3" i="2" s="1"/>
  <c r="K12" i="1" l="1"/>
  <c r="N66" i="2" l="1"/>
  <c r="M66" i="2"/>
  <c r="L66" i="2"/>
  <c r="N70" i="2" l="1"/>
  <c r="M70" i="2"/>
  <c r="L70" i="2"/>
  <c r="K70" i="2"/>
  <c r="K60" i="2" s="1"/>
  <c r="J70" i="2"/>
  <c r="J60" i="2" s="1"/>
  <c r="I70" i="2"/>
  <c r="I60" i="2" s="1"/>
  <c r="I2" i="2" s="1"/>
  <c r="D24" i="3" s="1"/>
  <c r="N45" i="1"/>
  <c r="M45" i="1"/>
  <c r="L45" i="1"/>
  <c r="K45" i="1"/>
  <c r="K2" i="1" s="1"/>
  <c r="I45" i="1"/>
  <c r="L50" i="2" l="1"/>
  <c r="N50" i="2"/>
  <c r="M50" i="2" l="1"/>
  <c r="J12" i="1" l="1"/>
  <c r="I12" i="1"/>
  <c r="N12" i="1"/>
  <c r="M12" i="1"/>
  <c r="L12" i="1"/>
  <c r="J2" i="1" l="1"/>
  <c r="E23" i="3" s="1"/>
  <c r="J37" i="2" l="1"/>
  <c r="J3" i="2" s="1"/>
  <c r="K37" i="2" l="1"/>
  <c r="K3" i="2" s="1"/>
  <c r="N37" i="2"/>
  <c r="M37" i="2"/>
  <c r="L37" i="2"/>
  <c r="I2" i="1"/>
  <c r="D23" i="3" s="1"/>
  <c r="D25" i="3" s="1"/>
  <c r="D27" i="3" s="1"/>
  <c r="N3" i="2" l="1"/>
  <c r="M3" i="2"/>
  <c r="L53" i="2"/>
  <c r="L3" i="2" s="1"/>
  <c r="L61" i="2"/>
  <c r="K2" i="2"/>
  <c r="F24" i="3" s="1"/>
  <c r="F25" i="3" s="1"/>
  <c r="F27" i="3" s="1"/>
  <c r="N72" i="2"/>
  <c r="M72" i="2"/>
  <c r="L72" i="2"/>
  <c r="N60" i="2" l="1"/>
  <c r="M60" i="2"/>
  <c r="L60" i="2"/>
  <c r="J2" i="2" l="1"/>
  <c r="E25" i="3" s="1"/>
  <c r="E27" i="3" s="1"/>
  <c r="N3" i="1"/>
  <c r="N2" i="1" s="1"/>
  <c r="M3" i="1"/>
  <c r="M2" i="1" s="1"/>
  <c r="L3" i="1"/>
  <c r="L2" i="1" s="1"/>
  <c r="L2" i="2" l="1"/>
  <c r="G24" i="3" s="1"/>
  <c r="G25" i="3" s="1"/>
  <c r="G27" i="3" s="1"/>
  <c r="M2" i="2" l="1"/>
  <c r="H24" i="3" s="1"/>
  <c r="N2" i="2"/>
  <c r="I24" i="3" s="1"/>
  <c r="H2" i="1"/>
  <c r="B25" i="3" s="1"/>
  <c r="B27" i="3" s="1"/>
  <c r="I25" i="3" l="1"/>
  <c r="I27" i="3" s="1"/>
  <c r="H25" i="3"/>
  <c r="H27" i="3" s="1"/>
  <c r="C25" i="3"/>
  <c r="C27" i="3" s="1"/>
</calcChain>
</file>

<file path=xl/sharedStrings.xml><?xml version="1.0" encoding="utf-8"?>
<sst xmlns="http://schemas.openxmlformats.org/spreadsheetml/2006/main" count="307" uniqueCount="194">
  <si>
    <t>Správní poplatky</t>
  </si>
  <si>
    <t>Poplatek ze psů</t>
  </si>
  <si>
    <t>0000</t>
  </si>
  <si>
    <t>Odbor dopravy a životního prostředí</t>
  </si>
  <si>
    <t>Přijaté úroky</t>
  </si>
  <si>
    <t>Pokuty</t>
  </si>
  <si>
    <t>Náklady řízení</t>
  </si>
  <si>
    <t>Ukazatel rozpočtu</t>
  </si>
  <si>
    <t>Paragraf</t>
  </si>
  <si>
    <t>Příjmy z poskytování služeb</t>
  </si>
  <si>
    <t>Přijaté náhrady (pohřebné)</t>
  </si>
  <si>
    <t>PROVOZNÍ VÝDAJE</t>
  </si>
  <si>
    <t>Běžné výdaje</t>
  </si>
  <si>
    <t>Odbor</t>
  </si>
  <si>
    <t>Opravy a údržba komunikací</t>
  </si>
  <si>
    <t>5139-5171</t>
  </si>
  <si>
    <t>Péče o vzhled obce a veřejnou zeleň</t>
  </si>
  <si>
    <t>Čipování psů</t>
  </si>
  <si>
    <t>5xxx</t>
  </si>
  <si>
    <t>Místní zastupitelské orgány</t>
  </si>
  <si>
    <t>Sociální fond</t>
  </si>
  <si>
    <t>Provozní příspěvky vlastním PO</t>
  </si>
  <si>
    <t>Dotace</t>
  </si>
  <si>
    <t>Provozní transfery obyvatelstvu</t>
  </si>
  <si>
    <t>Dary obyvatelstvu</t>
  </si>
  <si>
    <t>Služby peněžních ústavů</t>
  </si>
  <si>
    <t>Příspěvky MŠ na provoz</t>
  </si>
  <si>
    <t>KAPITÁLOVÉ  VÝDAJE</t>
  </si>
  <si>
    <t>Stavební investice</t>
  </si>
  <si>
    <t>Investiční akce dle jmenovitého plánu</t>
  </si>
  <si>
    <t>Investiční akce - MŠ</t>
  </si>
  <si>
    <t>Provozní transfery jiným organizacím a veřejným rozpočtům</t>
  </si>
  <si>
    <t>Nestavební investice</t>
  </si>
  <si>
    <r>
      <rPr>
        <b/>
        <sz val="16"/>
        <color rgb="FFFF0000"/>
        <rFont val="Calibri"/>
        <family val="2"/>
        <charset val="238"/>
        <scheme val="minor"/>
      </rPr>
      <t xml:space="preserve">FINANCOVÁNÍ </t>
    </r>
    <r>
      <rPr>
        <b/>
        <sz val="16"/>
        <rFont val="Calibri"/>
        <family val="2"/>
        <charset val="238"/>
        <scheme val="minor"/>
      </rPr>
      <t xml:space="preserve">  </t>
    </r>
  </si>
  <si>
    <t>v tis. Kč</t>
  </si>
  <si>
    <t xml:space="preserve">BILANCE HOSPODAŘENÍ </t>
  </si>
  <si>
    <t>Příjmy MO v daném roce</t>
  </si>
  <si>
    <t>Výdaje MO v daném roce</t>
  </si>
  <si>
    <t>Saldo hospodaření v daném roce</t>
  </si>
  <si>
    <t>Investiční dotace</t>
  </si>
  <si>
    <t>Dotace - fyzické osoby</t>
  </si>
  <si>
    <t>Údržba soch, pomníků  a pamětních desek</t>
  </si>
  <si>
    <t>Převody MMPxMO v rámci fin. vypořádání</t>
  </si>
  <si>
    <t>Úklidy, údržba komunikací</t>
  </si>
  <si>
    <t>Kapitola rozpočtu</t>
  </si>
  <si>
    <t>Požární ochrana - Jednotky SDH</t>
  </si>
  <si>
    <t>Investiční transfery</t>
  </si>
  <si>
    <t xml:space="preserve">Ostatní nahodilé příjmy </t>
  </si>
  <si>
    <t>Odbor ekonomický</t>
  </si>
  <si>
    <t>Odbor stavebně správní a investic</t>
  </si>
  <si>
    <t>Odbor sociálních služeb a matriky</t>
  </si>
  <si>
    <t>Odbor správní a vnitřních věcí</t>
  </si>
  <si>
    <t>§</t>
  </si>
  <si>
    <t>Rozp. položka</t>
  </si>
  <si>
    <t>Ukazatel</t>
  </si>
  <si>
    <t>Místní poplatky</t>
  </si>
  <si>
    <t>Investiční transfery jiným organizacím a veřejným rozpočtům</t>
  </si>
  <si>
    <t>Investiční příspěvky  vlastním PO</t>
  </si>
  <si>
    <t>Příjmy z pronájmu majetku</t>
  </si>
  <si>
    <t>Popis</t>
  </si>
  <si>
    <t>Příjmy z úroků</t>
  </si>
  <si>
    <t>Sankční platby</t>
  </si>
  <si>
    <t>Příjmy z prodeje nekapitál. majetku</t>
  </si>
  <si>
    <t>Ostatní nedaňové příjmy</t>
  </si>
  <si>
    <t xml:space="preserve">Odbor správní a vnitřních věcí </t>
  </si>
  <si>
    <t>Příjmy z prodeje drobného majetku</t>
  </si>
  <si>
    <t xml:space="preserve">Volby </t>
  </si>
  <si>
    <t>4xxx</t>
  </si>
  <si>
    <t>Z pronájmu MŠ</t>
  </si>
  <si>
    <t>Z pronájmu svěřených pozemků</t>
  </si>
  <si>
    <t xml:space="preserve">Investiční příspěvky vlastním PO </t>
  </si>
  <si>
    <t xml:space="preserve">Financování </t>
  </si>
  <si>
    <t>Investice - SVV</t>
  </si>
  <si>
    <t>6171, 6112</t>
  </si>
  <si>
    <t>FINANCOVÁNÍ            +/- vlastní zdroje</t>
  </si>
  <si>
    <t>5041,5139-5175,5194</t>
  </si>
  <si>
    <t>Použití vlastních fondů: FRR (+)</t>
  </si>
  <si>
    <t>Použití vlastních fondů: SF (+)</t>
  </si>
  <si>
    <t>Tvorba vlastních fondů: FRR (-)</t>
  </si>
  <si>
    <t>Tvorba vlastních fondů: SF (-)</t>
  </si>
  <si>
    <t>Odbor správní a vnitřních věcí (provoz veř. WC)</t>
  </si>
  <si>
    <t>2299, 3745</t>
  </si>
  <si>
    <t xml:space="preserve">Odbor dopravy a životního prostředí </t>
  </si>
  <si>
    <t>Odtahy nalezených vozidel</t>
  </si>
  <si>
    <t>Ostatní provozní výdaje</t>
  </si>
  <si>
    <t xml:space="preserve">Odbor ekonomický </t>
  </si>
  <si>
    <t>Poplatek za užívání veřejného prostranství</t>
  </si>
  <si>
    <t>xxxx</t>
  </si>
  <si>
    <t>Kancelář tajemníka</t>
  </si>
  <si>
    <t xml:space="preserve">Komunikace s občany - sdělovací prostředky </t>
  </si>
  <si>
    <t xml:space="preserve">Kulturní akce pro občany </t>
  </si>
  <si>
    <t>2131-2132</t>
  </si>
  <si>
    <t>Příjmy z pronájmu pozemků a ost. nem. - SVSmP</t>
  </si>
  <si>
    <t>Přijaté transfery</t>
  </si>
  <si>
    <t>Neinvestiční transfery</t>
  </si>
  <si>
    <t>2328-2329</t>
  </si>
  <si>
    <t>Přijaté pojistné náhrady</t>
  </si>
  <si>
    <t>16. MŠ, Korandova 11</t>
  </si>
  <si>
    <t>22. MŠ, Z. Wintra 19</t>
  </si>
  <si>
    <t>24. MŠ, Schwarzova 4</t>
  </si>
  <si>
    <t>27. MŠ, Dvořákova 4</t>
  </si>
  <si>
    <t>32. MŠ, Resslova 22</t>
  </si>
  <si>
    <t>44. MŠ, Tomanova 3,5</t>
  </si>
  <si>
    <t xml:space="preserve">49. MŠ, Puškinova 5 </t>
  </si>
  <si>
    <t>49. MŠ-jesle, Puškinova 5</t>
  </si>
  <si>
    <t>55. MŠ, Mandlova 6</t>
  </si>
  <si>
    <t>61. MŠ, Nade Mží 3</t>
  </si>
  <si>
    <t>63. MŠ, Lábkova 30</t>
  </si>
  <si>
    <t>70. MŠ, Waltrova 26</t>
  </si>
  <si>
    <t>Inv. příspěvky</t>
  </si>
  <si>
    <t>Č. řádky</t>
  </si>
  <si>
    <t>Přijaté náhrady -  vedlejší náklady k nájmu (ost.)</t>
  </si>
  <si>
    <t>Transfery neziskovým organizacím</t>
  </si>
  <si>
    <t>5137-5171</t>
  </si>
  <si>
    <t>Odbor správní a vnitřních věcí (SF)</t>
  </si>
  <si>
    <t>3421,       3429</t>
  </si>
  <si>
    <t>MŠ</t>
  </si>
  <si>
    <t>Výsledek hospodaření před finančním vypořádáním</t>
  </si>
  <si>
    <t>Provozní transfery jiným org. a veř. rozpočtům</t>
  </si>
  <si>
    <t>Z pronájmu ost. nemovitých věcí</t>
  </si>
  <si>
    <t>Přijaté náhrady - vedlejší náklady k nájmu (MSA Škodaland)</t>
  </si>
  <si>
    <r>
      <t xml:space="preserve">UKAZATEL ROZPOČTU                         </t>
    </r>
    <r>
      <rPr>
        <b/>
        <sz val="14"/>
        <rFont val="Calibri"/>
        <family val="2"/>
        <charset val="238"/>
        <scheme val="minor"/>
      </rPr>
      <t xml:space="preserve"> </t>
    </r>
    <r>
      <rPr>
        <b/>
        <u/>
        <sz val="14"/>
        <rFont val="Calibri"/>
        <family val="2"/>
        <charset val="238"/>
        <scheme val="minor"/>
      </rPr>
      <t>v tis. Kč</t>
    </r>
  </si>
  <si>
    <t>5169,5137, 5166,5171</t>
  </si>
  <si>
    <t>STŘEDNĚDOBÝ VÝHLED ROZPOČTU 2023</t>
  </si>
  <si>
    <t>Odbor ekomomický</t>
  </si>
  <si>
    <t>PŘÍJMY CELKEM v tis. Kč</t>
  </si>
  <si>
    <t>VÝDAJE CELKEM v tis. Kč</t>
  </si>
  <si>
    <t>Občanské záležitosti (zájezdy)</t>
  </si>
  <si>
    <t>6321, 6322</t>
  </si>
  <si>
    <t>Nákup ost. služeb, ost. opravy a udržování, drobný majetek</t>
  </si>
  <si>
    <t>5811</t>
  </si>
  <si>
    <t>Správní polatky</t>
  </si>
  <si>
    <t>Příjmy z vlastní činnosti</t>
  </si>
  <si>
    <t>Daňové příjmy tř. 1</t>
  </si>
  <si>
    <t>Nedaňové příjmy tř. 2</t>
  </si>
  <si>
    <t xml:space="preserve">               Kapitálové příjmy tř. 3</t>
  </si>
  <si>
    <t xml:space="preserve">               Přijaté transfery sesk. 41, 42</t>
  </si>
  <si>
    <t>Ost. příjmy z prodeje dlouhodobého majetku</t>
  </si>
  <si>
    <t>Místní správa - provoz ÚMO (bez OSPOD)</t>
  </si>
  <si>
    <t>Rezerva na krizová opatření</t>
  </si>
  <si>
    <t>5903</t>
  </si>
  <si>
    <t>Investiční akce - ODŽP</t>
  </si>
  <si>
    <t>Ost. provozní výdaje (vratky přeplatků)</t>
  </si>
  <si>
    <t>Rezerva - participativní rozpočet</t>
  </si>
  <si>
    <t>Použití prostředků minulých let (přebytek minulého roku)</t>
  </si>
  <si>
    <t>Převody MMPxMO - podíl na daních</t>
  </si>
  <si>
    <t>Převody MMPxMO - podíl na VSS</t>
  </si>
  <si>
    <t>Převody MMPxMO - kompenzace příjmů z loterií</t>
  </si>
  <si>
    <t xml:space="preserve">Převody MMPxMO - fixní složka finančního vztahu </t>
  </si>
  <si>
    <t>Převody MMPxMO ostatní (+)</t>
  </si>
  <si>
    <t>Převody MMPxMO ostatní (-)</t>
  </si>
  <si>
    <t>Pohřebné (změna rozpočtové položky od 1. 1. 2019)</t>
  </si>
  <si>
    <t>Běžné výdaje odboru SSM  (občanské záležitosti)</t>
  </si>
  <si>
    <t>Komunální služby - provoz veřejných WC</t>
  </si>
  <si>
    <t>Ost. náhrady placené obyvatelstvu (změna rozpočtové položky od 1.1.2019)</t>
  </si>
  <si>
    <t>Náhrady placené obyvatelstvu (změna rozpočtové položky od 1. 1. 2019)</t>
  </si>
  <si>
    <t>5901</t>
  </si>
  <si>
    <t>Odbor správní a vnitřních věcí (MSA Škodaland - do 31. 12. 2019)</t>
  </si>
  <si>
    <t>Z pronájmu movitých věcí  (MSA Škodaland - do 31. 12. 2019)</t>
  </si>
  <si>
    <t>Z pronájmu ost. nemovitých věcí (MSA Škodaland - do 31. 12. 2019)</t>
  </si>
  <si>
    <t>Z pronájmu ost. nemovitých věcí (MSA Škodaland - od 1. 1. 2020)</t>
  </si>
  <si>
    <t>Z pronájmu movitých věcí  (MSA Škodaland - od 1. 1. 2020)</t>
  </si>
  <si>
    <t>Odbor stavebně správní a investic                            (MSA Škodaland od 1. 1. 2020)</t>
  </si>
  <si>
    <t xml:space="preserve">Odbor stavebně správní a investic </t>
  </si>
  <si>
    <t xml:space="preserve">Odbor stavebně správní a investic                                </t>
  </si>
  <si>
    <t>SKUTEČNOST 2019</t>
  </si>
  <si>
    <t>Provoz MSA Škodaland (od 1. 1. 2020)</t>
  </si>
  <si>
    <t>Údržba budov, zařízení a zeleně MŠ</t>
  </si>
  <si>
    <t>OSPOD (mzdové a provozní prostředky)</t>
  </si>
  <si>
    <t xml:space="preserve">Ost. provozní výdaje - MŠ </t>
  </si>
  <si>
    <t>Ost. provozní výdaje</t>
  </si>
  <si>
    <t>Poplatek z ubytovací kapacity (od 1.1.2020 zrušený místní poplatek)</t>
  </si>
  <si>
    <t xml:space="preserve">Odbor stavebně správní a investic (MŠ - prostory) </t>
  </si>
  <si>
    <t>Ost. příjmy z prodeje dlohodobého majetku</t>
  </si>
  <si>
    <t>Přijaté dary na pořízení dlouhodobého majetku</t>
  </si>
  <si>
    <t>Ostatní kapitálové příjmy</t>
  </si>
  <si>
    <t>STŘEDNĚDOBÝ VÝHLED ROZPOČTU 2024</t>
  </si>
  <si>
    <t>Převody MMPxMO - fixní složka - kompenzace poplatku z ubytovací kapacity</t>
  </si>
  <si>
    <t>Převody MMPxMO - fixní složka - podíly na kompenzačním příspěvku od státu pro obce</t>
  </si>
  <si>
    <t>Propagační materiál (od 1. 1. 2021)</t>
  </si>
  <si>
    <t>Provoz MSA Škodaland (do 31. 12. 2019)</t>
  </si>
  <si>
    <t>3745, 3421, 3429, 3639</t>
  </si>
  <si>
    <t>SCHVÁLENÝ ROZPOČET 2021</t>
  </si>
  <si>
    <t>SKUTEČNOST 2020</t>
  </si>
  <si>
    <t>UPRAVENÝ ROZPOČET       K 30. 9. 2021</t>
  </si>
  <si>
    <t>SKUTEČNOST K 30. 9. 2021</t>
  </si>
  <si>
    <t>NÁVRH ROZPOČTU 2022</t>
  </si>
  <si>
    <t>STŘEDNĚDOBÝ VÝHLED ROZPOČTU 2025</t>
  </si>
  <si>
    <t>SKUTEČNOST           K 30. 9. 2021</t>
  </si>
  <si>
    <t xml:space="preserve">UPRAVENÝ ROZPOČET              K 30. 9. 2021 </t>
  </si>
  <si>
    <t>UPRAVENÝ ROZPOČET            K 30. 9. 2021</t>
  </si>
  <si>
    <t>SKUTEČNOST                    K 30. 9. 2021</t>
  </si>
  <si>
    <t>Náhrady mezd v době nemoci (vč. AZP a OSPOD)</t>
  </si>
  <si>
    <t>Mzdové prostředky  (vč. APZ a výkonu soc. práce, bez OSPOD)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</si>
</sst>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name val="Arial"/>
      <family val="2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6337778862885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" fontId="6" fillId="4" borderId="13" applyNumberFormat="0" applyProtection="0">
      <alignment horizontal="left" vertical="center" indent="1"/>
    </xf>
  </cellStyleXfs>
  <cellXfs count="522">
    <xf numFmtId="0" fontId="0" fillId="0" borderId="0" xfId="0"/>
    <xf numFmtId="3" fontId="0" fillId="0" borderId="0" xfId="0" applyNumberFormat="1"/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8" fillId="0" borderId="0" xfId="0" applyFont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3" borderId="0" xfId="0" applyFont="1" applyFill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3" fontId="4" fillId="0" borderId="21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3" fontId="0" fillId="0" borderId="0" xfId="0" applyNumberFormat="1" applyFon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3" fontId="2" fillId="0" borderId="36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left" vertical="center"/>
    </xf>
    <xf numFmtId="0" fontId="2" fillId="3" borderId="34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0" fontId="2" fillId="3" borderId="3" xfId="0" applyNumberFormat="1" applyFont="1" applyFill="1" applyBorder="1" applyAlignment="1">
      <alignment horizontal="center" vertical="center"/>
    </xf>
    <xf numFmtId="0" fontId="2" fillId="3" borderId="8" xfId="0" applyNumberFormat="1" applyFont="1" applyFill="1" applyBorder="1" applyAlignment="1">
      <alignment horizontal="center" vertical="center"/>
    </xf>
    <xf numFmtId="0" fontId="2" fillId="3" borderId="31" xfId="0" applyNumberFormat="1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/>
    </xf>
    <xf numFmtId="0" fontId="2" fillId="0" borderId="36" xfId="0" applyFont="1" applyFill="1" applyBorder="1" applyAlignment="1">
      <alignment horizontal="center" vertical="center"/>
    </xf>
    <xf numFmtId="0" fontId="3" fillId="3" borderId="11" xfId="0" applyNumberFormat="1" applyFont="1" applyFill="1" applyBorder="1" applyAlignment="1">
      <alignment horizontal="left" vertical="center"/>
    </xf>
    <xf numFmtId="0" fontId="3" fillId="3" borderId="0" xfId="0" applyNumberFormat="1" applyFont="1" applyFill="1" applyBorder="1" applyAlignment="1">
      <alignment horizontal="left" vertical="center"/>
    </xf>
    <xf numFmtId="0" fontId="2" fillId="3" borderId="29" xfId="0" applyNumberFormat="1" applyFont="1" applyFill="1" applyBorder="1" applyAlignment="1">
      <alignment horizontal="center" vertical="center"/>
    </xf>
    <xf numFmtId="3" fontId="4" fillId="0" borderId="34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3" fontId="2" fillId="0" borderId="22" xfId="0" applyNumberFormat="1" applyFont="1" applyFill="1" applyBorder="1" applyAlignment="1">
      <alignment horizontal="center" vertical="center"/>
    </xf>
    <xf numFmtId="3" fontId="5" fillId="6" borderId="3" xfId="0" applyNumberFormat="1" applyFont="1" applyFill="1" applyBorder="1" applyAlignment="1">
      <alignment horizontal="center" vertical="center" wrapText="1"/>
    </xf>
    <xf numFmtId="3" fontId="5" fillId="6" borderId="18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1" fillId="0" borderId="0" xfId="0" applyFont="1"/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3" fontId="2" fillId="0" borderId="29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3" borderId="5" xfId="1" quotePrefix="1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0" fillId="0" borderId="35" xfId="0" applyFont="1" applyBorder="1" applyAlignment="1">
      <alignment vertical="center" wrapText="1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1" fillId="0" borderId="36" xfId="0" applyFont="1" applyBorder="1" applyAlignment="1">
      <alignment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vertical="center" wrapText="1"/>
    </xf>
    <xf numFmtId="0" fontId="0" fillId="0" borderId="48" xfId="0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3" fontId="2" fillId="0" borderId="34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5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13" fillId="0" borderId="42" xfId="0" applyNumberFormat="1" applyFont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38" xfId="0" applyFont="1" applyBorder="1" applyAlignment="1">
      <alignment vertical="center" wrapText="1"/>
    </xf>
    <xf numFmtId="0" fontId="0" fillId="3" borderId="22" xfId="0" applyFont="1" applyFill="1" applyBorder="1" applyAlignment="1">
      <alignment vertical="center" wrapText="1"/>
    </xf>
    <xf numFmtId="0" fontId="7" fillId="0" borderId="14" xfId="0" applyFont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vertical="center" wrapText="1"/>
    </xf>
    <xf numFmtId="3" fontId="1" fillId="7" borderId="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3" fillId="3" borderId="22" xfId="0" applyNumberFormat="1" applyFont="1" applyFill="1" applyBorder="1" applyAlignment="1">
      <alignment vertical="center"/>
    </xf>
    <xf numFmtId="0" fontId="15" fillId="2" borderId="3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8" borderId="3" xfId="0" applyFont="1" applyFill="1" applyBorder="1" applyAlignment="1">
      <alignment horizontal="center" vertical="center" wrapText="1"/>
    </xf>
    <xf numFmtId="3" fontId="2" fillId="8" borderId="22" xfId="0" applyNumberFormat="1" applyFont="1" applyFill="1" applyBorder="1" applyAlignment="1">
      <alignment horizontal="center" vertical="center"/>
    </xf>
    <xf numFmtId="3" fontId="2" fillId="8" borderId="14" xfId="0" applyNumberFormat="1" applyFont="1" applyFill="1" applyBorder="1" applyAlignment="1">
      <alignment horizontal="center" vertical="center"/>
    </xf>
    <xf numFmtId="3" fontId="2" fillId="8" borderId="29" xfId="0" applyNumberFormat="1" applyFont="1" applyFill="1" applyBorder="1" applyAlignment="1">
      <alignment horizontal="center" vertical="center"/>
    </xf>
    <xf numFmtId="3" fontId="2" fillId="8" borderId="2" xfId="0" applyNumberFormat="1" applyFont="1" applyFill="1" applyBorder="1" applyAlignment="1">
      <alignment horizontal="center" vertical="center"/>
    </xf>
    <xf numFmtId="3" fontId="2" fillId="8" borderId="15" xfId="0" applyNumberFormat="1" applyFont="1" applyFill="1" applyBorder="1" applyAlignment="1">
      <alignment horizontal="center" vertical="center"/>
    </xf>
    <xf numFmtId="3" fontId="2" fillId="8" borderId="3" xfId="0" applyNumberFormat="1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6" fillId="8" borderId="11" xfId="0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8" borderId="3" xfId="0" applyNumberFormat="1" applyFont="1" applyFill="1" applyBorder="1" applyAlignment="1">
      <alignment horizontal="center" vertical="center"/>
    </xf>
    <xf numFmtId="3" fontId="3" fillId="8" borderId="10" xfId="0" applyNumberFormat="1" applyFont="1" applyFill="1" applyBorder="1" applyAlignment="1">
      <alignment horizontal="center" vertical="center" wrapText="1"/>
    </xf>
    <xf numFmtId="3" fontId="3" fillId="7" borderId="3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0" fillId="0" borderId="27" xfId="0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0" fontId="17" fillId="3" borderId="49" xfId="1" quotePrefix="1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vertical="center"/>
    </xf>
    <xf numFmtId="0" fontId="2" fillId="3" borderId="2" xfId="0" applyFont="1" applyFill="1" applyBorder="1" applyAlignment="1">
      <alignment vertical="center" wrapText="1"/>
    </xf>
    <xf numFmtId="0" fontId="3" fillId="3" borderId="3" xfId="0" applyNumberFormat="1" applyFont="1" applyFill="1" applyBorder="1" applyAlignment="1">
      <alignment vertical="center" wrapText="1"/>
    </xf>
    <xf numFmtId="0" fontId="7" fillId="0" borderId="36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vertical="center" wrapText="1"/>
    </xf>
    <xf numFmtId="0" fontId="2" fillId="0" borderId="6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49" fontId="0" fillId="0" borderId="49" xfId="0" applyNumberFormat="1" applyFont="1" applyBorder="1" applyAlignment="1">
      <alignment horizontal="center" vertical="center"/>
    </xf>
    <xf numFmtId="49" fontId="0" fillId="0" borderId="51" xfId="0" applyNumberFormat="1" applyFont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0" fontId="0" fillId="0" borderId="22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45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5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3" fontId="2" fillId="8" borderId="9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3" fontId="2" fillId="0" borderId="9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vertical="center" wrapText="1"/>
    </xf>
    <xf numFmtId="3" fontId="12" fillId="6" borderId="1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horizontal="left"/>
    </xf>
    <xf numFmtId="14" fontId="0" fillId="0" borderId="0" xfId="0" applyNumberFormat="1"/>
    <xf numFmtId="3" fontId="1" fillId="0" borderId="0" xfId="0" applyNumberFormat="1" applyFont="1"/>
    <xf numFmtId="0" fontId="4" fillId="0" borderId="16" xfId="0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3" borderId="59" xfId="0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2" fillId="3" borderId="52" xfId="1" quotePrefix="1" applyNumberFormat="1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/>
    </xf>
    <xf numFmtId="0" fontId="13" fillId="3" borderId="15" xfId="0" applyNumberFormat="1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4" xfId="0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/>
    </xf>
    <xf numFmtId="0" fontId="0" fillId="0" borderId="34" xfId="0" applyFont="1" applyBorder="1" applyAlignment="1">
      <alignment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/>
    </xf>
    <xf numFmtId="0" fontId="2" fillId="3" borderId="3" xfId="0" applyNumberFormat="1" applyFont="1" applyFill="1" applyBorder="1" applyAlignment="1">
      <alignment vertical="center" wrapText="1"/>
    </xf>
    <xf numFmtId="0" fontId="2" fillId="3" borderId="32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2" fillId="10" borderId="9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 wrapText="1"/>
    </xf>
    <xf numFmtId="0" fontId="2" fillId="10" borderId="47" xfId="0" applyFont="1" applyFill="1" applyBorder="1" applyAlignment="1">
      <alignment vertical="center" wrapText="1"/>
    </xf>
    <xf numFmtId="0" fontId="2" fillId="10" borderId="15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vertical="center" wrapText="1"/>
    </xf>
    <xf numFmtId="0" fontId="2" fillId="6" borderId="3" xfId="0" applyFont="1" applyFill="1" applyBorder="1" applyAlignment="1">
      <alignment vertical="center" wrapText="1"/>
    </xf>
    <xf numFmtId="0" fontId="2" fillId="6" borderId="10" xfId="0" applyFont="1" applyFill="1" applyBorder="1" applyAlignment="1">
      <alignment vertical="center" wrapText="1"/>
    </xf>
    <xf numFmtId="0" fontId="2" fillId="11" borderId="19" xfId="0" applyFont="1" applyFill="1" applyBorder="1" applyAlignment="1">
      <alignment vertical="center" wrapText="1"/>
    </xf>
    <xf numFmtId="0" fontId="2" fillId="13" borderId="3" xfId="0" applyFont="1" applyFill="1" applyBorder="1" applyAlignment="1">
      <alignment vertical="center" wrapText="1"/>
    </xf>
    <xf numFmtId="0" fontId="2" fillId="13" borderId="30" xfId="0" applyFont="1" applyFill="1" applyBorder="1" applyAlignment="1">
      <alignment vertical="center" wrapText="1"/>
    </xf>
    <xf numFmtId="0" fontId="2" fillId="13" borderId="10" xfId="0" applyFont="1" applyFill="1" applyBorder="1" applyAlignment="1">
      <alignment vertical="center" wrapText="1"/>
    </xf>
    <xf numFmtId="0" fontId="2" fillId="9" borderId="15" xfId="0" applyFont="1" applyFill="1" applyBorder="1" applyAlignment="1">
      <alignment horizontal="left" vertical="center" wrapText="1"/>
    </xf>
    <xf numFmtId="0" fontId="2" fillId="9" borderId="3" xfId="0" applyFont="1" applyFill="1" applyBorder="1" applyAlignment="1">
      <alignment vertical="center" wrapText="1"/>
    </xf>
    <xf numFmtId="0" fontId="2" fillId="10" borderId="3" xfId="0" applyFont="1" applyFill="1" applyBorder="1" applyAlignment="1">
      <alignment vertical="center"/>
    </xf>
    <xf numFmtId="0" fontId="2" fillId="10" borderId="10" xfId="0" applyFont="1" applyFill="1" applyBorder="1" applyAlignment="1">
      <alignment horizontal="left" vertical="center"/>
    </xf>
    <xf numFmtId="0" fontId="0" fillId="10" borderId="10" xfId="0" applyFont="1" applyFill="1" applyBorder="1" applyAlignment="1">
      <alignment vertical="center"/>
    </xf>
    <xf numFmtId="0" fontId="0" fillId="10" borderId="3" xfId="0" applyFont="1" applyFill="1" applyBorder="1" applyAlignment="1">
      <alignment vertical="center"/>
    </xf>
    <xf numFmtId="0" fontId="2" fillId="6" borderId="3" xfId="0" applyFont="1" applyFill="1" applyBorder="1" applyAlignment="1">
      <alignment vertical="center"/>
    </xf>
    <xf numFmtId="0" fontId="2" fillId="6" borderId="10" xfId="0" applyFont="1" applyFill="1" applyBorder="1" applyAlignment="1">
      <alignment vertical="center"/>
    </xf>
    <xf numFmtId="0" fontId="2" fillId="11" borderId="32" xfId="0" applyFont="1" applyFill="1" applyBorder="1" applyAlignment="1">
      <alignment vertical="center"/>
    </xf>
    <xf numFmtId="0" fontId="2" fillId="11" borderId="3" xfId="0" applyFont="1" applyFill="1" applyBorder="1" applyAlignment="1">
      <alignment vertical="center" wrapText="1"/>
    </xf>
    <xf numFmtId="0" fontId="2" fillId="11" borderId="9" xfId="0" applyFont="1" applyFill="1" applyBorder="1" applyAlignment="1">
      <alignment vertical="center" wrapText="1"/>
    </xf>
    <xf numFmtId="0" fontId="2" fillId="11" borderId="15" xfId="0" applyFont="1" applyFill="1" applyBorder="1" applyAlignment="1">
      <alignment vertical="center"/>
    </xf>
    <xf numFmtId="0" fontId="2" fillId="11" borderId="3" xfId="0" applyFont="1" applyFill="1" applyBorder="1" applyAlignment="1">
      <alignment vertical="center"/>
    </xf>
    <xf numFmtId="0" fontId="2" fillId="11" borderId="14" xfId="0" applyFont="1" applyFill="1" applyBorder="1" applyAlignment="1">
      <alignment vertical="center"/>
    </xf>
    <xf numFmtId="0" fontId="2" fillId="9" borderId="3" xfId="0" applyFont="1" applyFill="1" applyBorder="1" applyAlignment="1">
      <alignment vertical="center"/>
    </xf>
    <xf numFmtId="0" fontId="2" fillId="9" borderId="18" xfId="0" applyFont="1" applyFill="1" applyBorder="1" applyAlignment="1">
      <alignment vertical="center"/>
    </xf>
    <xf numFmtId="0" fontId="2" fillId="13" borderId="3" xfId="0" applyFont="1" applyFill="1" applyBorder="1" applyAlignment="1">
      <alignment vertical="center"/>
    </xf>
    <xf numFmtId="0" fontId="2" fillId="13" borderId="22" xfId="0" applyFont="1" applyFill="1" applyBorder="1" applyAlignment="1">
      <alignment vertical="center"/>
    </xf>
    <xf numFmtId="0" fontId="2" fillId="13" borderId="34" xfId="0" applyFont="1" applyFill="1" applyBorder="1" applyAlignment="1">
      <alignment vertical="center"/>
    </xf>
    <xf numFmtId="0" fontId="2" fillId="13" borderId="36" xfId="0" applyFont="1" applyFill="1" applyBorder="1" applyAlignment="1">
      <alignment vertical="center" wrapText="1"/>
    </xf>
    <xf numFmtId="0" fontId="2" fillId="13" borderId="3" xfId="0" applyFont="1" applyFill="1" applyBorder="1" applyAlignment="1">
      <alignment horizontal="left" vertical="center"/>
    </xf>
    <xf numFmtId="0" fontId="2" fillId="13" borderId="64" xfId="0" applyFont="1" applyFill="1" applyBorder="1" applyAlignment="1">
      <alignment horizontal="left" vertical="center"/>
    </xf>
    <xf numFmtId="0" fontId="2" fillId="13" borderId="2" xfId="0" applyFont="1" applyFill="1" applyBorder="1" applyAlignment="1">
      <alignment horizontal="left" vertical="center"/>
    </xf>
    <xf numFmtId="0" fontId="2" fillId="13" borderId="11" xfId="0" applyFont="1" applyFill="1" applyBorder="1" applyAlignment="1">
      <alignment vertical="center"/>
    </xf>
    <xf numFmtId="0" fontId="2" fillId="13" borderId="31" xfId="0" applyFont="1" applyFill="1" applyBorder="1" applyAlignment="1">
      <alignment vertical="center"/>
    </xf>
    <xf numFmtId="0" fontId="2" fillId="12" borderId="9" xfId="0" applyFont="1" applyFill="1" applyBorder="1" applyAlignment="1">
      <alignment vertical="center"/>
    </xf>
    <xf numFmtId="0" fontId="0" fillId="3" borderId="70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3" fontId="0" fillId="0" borderId="22" xfId="0" applyNumberForma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vertical="center"/>
    </xf>
    <xf numFmtId="0" fontId="7" fillId="7" borderId="11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vertical="center" wrapText="1"/>
    </xf>
    <xf numFmtId="0" fontId="1" fillId="7" borderId="11" xfId="0" applyFont="1" applyFill="1" applyBorder="1" applyAlignment="1">
      <alignment vertical="center" wrapText="1"/>
    </xf>
    <xf numFmtId="3" fontId="7" fillId="7" borderId="3" xfId="0" applyNumberFormat="1" applyFont="1" applyFill="1" applyBorder="1" applyAlignment="1">
      <alignment horizontal="center" vertical="center"/>
    </xf>
    <xf numFmtId="3" fontId="7" fillId="7" borderId="18" xfId="0" applyNumberFormat="1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vertical="center"/>
    </xf>
    <xf numFmtId="0" fontId="7" fillId="7" borderId="10" xfId="0" applyFont="1" applyFill="1" applyBorder="1" applyAlignment="1">
      <alignment vertical="center" wrapText="1"/>
    </xf>
    <xf numFmtId="3" fontId="5" fillId="7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3" fontId="0" fillId="0" borderId="33" xfId="0" applyNumberFormat="1" applyFill="1" applyBorder="1" applyAlignment="1">
      <alignment horizontal="center" vertical="center"/>
    </xf>
    <xf numFmtId="3" fontId="2" fillId="0" borderId="33" xfId="0" applyNumberFormat="1" applyFont="1" applyFill="1" applyBorder="1" applyAlignment="1">
      <alignment horizontal="center" vertical="center"/>
    </xf>
    <xf numFmtId="3" fontId="2" fillId="0" borderId="39" xfId="0" applyNumberFormat="1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/>
    </xf>
    <xf numFmtId="3" fontId="2" fillId="0" borderId="37" xfId="0" applyNumberFormat="1" applyFont="1" applyFill="1" applyBorder="1" applyAlignment="1">
      <alignment horizontal="center" vertical="center"/>
    </xf>
    <xf numFmtId="3" fontId="2" fillId="0" borderId="38" xfId="0" applyNumberFormat="1" applyFont="1" applyFill="1" applyBorder="1" applyAlignment="1">
      <alignment horizontal="center" vertical="center"/>
    </xf>
    <xf numFmtId="3" fontId="2" fillId="0" borderId="31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2" fillId="0" borderId="62" xfId="0" applyNumberFormat="1" applyFont="1" applyFill="1" applyBorder="1" applyAlignment="1">
      <alignment horizontal="center" vertical="center"/>
    </xf>
    <xf numFmtId="3" fontId="2" fillId="0" borderId="64" xfId="0" applyNumberFormat="1" applyFont="1" applyFill="1" applyBorder="1" applyAlignment="1">
      <alignment horizontal="center" vertical="center"/>
    </xf>
    <xf numFmtId="3" fontId="2" fillId="0" borderId="27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3" fontId="2" fillId="0" borderId="43" xfId="0" applyNumberFormat="1" applyFont="1" applyFill="1" applyBorder="1" applyAlignment="1">
      <alignment horizontal="center" vertical="center"/>
    </xf>
    <xf numFmtId="3" fontId="2" fillId="0" borderId="41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3" fontId="2" fillId="0" borderId="32" xfId="0" applyNumberFormat="1" applyFont="1" applyFill="1" applyBorder="1" applyAlignment="1">
      <alignment horizontal="center" vertical="center"/>
    </xf>
    <xf numFmtId="3" fontId="2" fillId="8" borderId="34" xfId="0" applyNumberFormat="1" applyFont="1" applyFill="1" applyBorder="1" applyAlignment="1">
      <alignment horizontal="center" vertical="center"/>
    </xf>
    <xf numFmtId="3" fontId="2" fillId="8" borderId="36" xfId="0" applyNumberFormat="1" applyFont="1" applyFill="1" applyBorder="1" applyAlignment="1">
      <alignment horizontal="center" vertical="center"/>
    </xf>
    <xf numFmtId="3" fontId="3" fillId="8" borderId="3" xfId="0" applyNumberFormat="1" applyFont="1" applyFill="1" applyBorder="1" applyAlignment="1">
      <alignment horizontal="center" vertical="center" wrapText="1"/>
    </xf>
    <xf numFmtId="0" fontId="0" fillId="10" borderId="11" xfId="0" applyFont="1" applyFill="1" applyBorder="1" applyAlignment="1">
      <alignment vertical="center"/>
    </xf>
    <xf numFmtId="0" fontId="7" fillId="0" borderId="30" xfId="0" applyFont="1" applyFill="1" applyBorder="1" applyAlignment="1">
      <alignment horizontal="center" vertical="center"/>
    </xf>
    <xf numFmtId="3" fontId="4" fillId="0" borderId="29" xfId="0" applyNumberFormat="1" applyFont="1" applyFill="1" applyBorder="1" applyAlignment="1">
      <alignment horizontal="center" vertical="center"/>
    </xf>
    <xf numFmtId="3" fontId="2" fillId="0" borderId="45" xfId="0" applyNumberFormat="1" applyFont="1" applyFill="1" applyBorder="1" applyAlignment="1">
      <alignment horizontal="center" vertical="center"/>
    </xf>
    <xf numFmtId="3" fontId="12" fillId="6" borderId="3" xfId="0" applyNumberFormat="1" applyFont="1" applyFill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/>
    </xf>
    <xf numFmtId="0" fontId="2" fillId="3" borderId="4" xfId="1" quotePrefix="1" applyNumberFormat="1" applyFont="1" applyFill="1" applyBorder="1" applyAlignment="1">
      <alignment horizontal="center" vertical="center"/>
    </xf>
    <xf numFmtId="0" fontId="2" fillId="3" borderId="68" xfId="1" quotePrefix="1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14" fontId="1" fillId="0" borderId="0" xfId="0" applyNumberFormat="1" applyFont="1"/>
    <xf numFmtId="3" fontId="5" fillId="8" borderId="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3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3" fontId="4" fillId="0" borderId="29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3" fontId="1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71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right"/>
    </xf>
    <xf numFmtId="0" fontId="22" fillId="0" borderId="0" xfId="0" applyFont="1"/>
    <xf numFmtId="0" fontId="12" fillId="6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/>
    </xf>
    <xf numFmtId="0" fontId="2" fillId="3" borderId="2" xfId="0" applyNumberFormat="1" applyFont="1" applyFill="1" applyBorder="1" applyAlignment="1">
      <alignment horizontal="center" vertical="center"/>
    </xf>
    <xf numFmtId="0" fontId="2" fillId="3" borderId="15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11" borderId="2" xfId="0" applyFont="1" applyFill="1" applyBorder="1" applyAlignment="1">
      <alignment horizontal="left" vertical="center" wrapText="1"/>
    </xf>
    <xf numFmtId="0" fontId="2" fillId="6" borderId="15" xfId="0" applyFont="1" applyFill="1" applyBorder="1" applyAlignment="1">
      <alignment horizontal="left" vertical="center" wrapText="1"/>
    </xf>
    <xf numFmtId="3" fontId="1" fillId="7" borderId="18" xfId="0" applyNumberFormat="1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3" fontId="2" fillId="14" borderId="3" xfId="0" applyNumberFormat="1" applyFont="1" applyFill="1" applyBorder="1" applyAlignment="1">
      <alignment horizontal="center" vertical="center"/>
    </xf>
    <xf numFmtId="3" fontId="2" fillId="14" borderId="9" xfId="0" applyNumberFormat="1" applyFont="1" applyFill="1" applyBorder="1" applyAlignment="1">
      <alignment horizontal="center" vertical="center"/>
    </xf>
    <xf numFmtId="3" fontId="3" fillId="7" borderId="18" xfId="0" applyNumberFormat="1" applyFont="1" applyFill="1" applyBorder="1" applyAlignment="1">
      <alignment horizontal="center" vertical="center"/>
    </xf>
    <xf numFmtId="3" fontId="5" fillId="6" borderId="11" xfId="0" applyNumberFormat="1" applyFont="1" applyFill="1" applyBorder="1" applyAlignment="1">
      <alignment horizontal="center" vertical="center" wrapText="1"/>
    </xf>
    <xf numFmtId="3" fontId="3" fillId="7" borderId="11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 wrapText="1"/>
    </xf>
    <xf numFmtId="3" fontId="2" fillId="0" borderId="53" xfId="0" applyNumberFormat="1" applyFont="1" applyFill="1" applyBorder="1" applyAlignment="1">
      <alignment horizontal="center" vertical="center"/>
    </xf>
    <xf numFmtId="3" fontId="2" fillId="0" borderId="54" xfId="0" applyNumberFormat="1" applyFont="1" applyFill="1" applyBorder="1" applyAlignment="1">
      <alignment horizontal="center" vertical="center"/>
    </xf>
    <xf numFmtId="3" fontId="2" fillId="0" borderId="63" xfId="0" applyNumberFormat="1" applyFont="1" applyFill="1" applyBorder="1" applyAlignment="1">
      <alignment horizontal="center" vertical="center"/>
    </xf>
    <xf numFmtId="3" fontId="2" fillId="0" borderId="47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37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5" fillId="7" borderId="18" xfId="0" applyNumberFormat="1" applyFont="1" applyFill="1" applyBorder="1" applyAlignment="1">
      <alignment horizontal="center" vertical="center"/>
    </xf>
    <xf numFmtId="3" fontId="12" fillId="6" borderId="11" xfId="0" applyNumberFormat="1" applyFont="1" applyFill="1" applyBorder="1" applyAlignment="1">
      <alignment horizontal="center" vertical="center" wrapText="1"/>
    </xf>
    <xf numFmtId="3" fontId="4" fillId="0" borderId="39" xfId="0" applyNumberFormat="1" applyFont="1" applyFill="1" applyBorder="1" applyAlignment="1">
      <alignment horizontal="center" vertical="center"/>
    </xf>
    <xf numFmtId="3" fontId="4" fillId="8" borderId="40" xfId="0" applyNumberFormat="1" applyFont="1" applyFill="1" applyBorder="1" applyAlignment="1">
      <alignment horizontal="center" vertical="center"/>
    </xf>
    <xf numFmtId="3" fontId="4" fillId="8" borderId="42" xfId="0" applyNumberFormat="1" applyFont="1" applyFill="1" applyBorder="1" applyAlignment="1">
      <alignment horizontal="center" vertical="center"/>
    </xf>
    <xf numFmtId="3" fontId="4" fillId="8" borderId="44" xfId="0" applyNumberFormat="1" applyFont="1" applyFill="1" applyBorder="1" applyAlignment="1">
      <alignment horizontal="center" vertical="center"/>
    </xf>
    <xf numFmtId="3" fontId="4" fillId="0" borderId="37" xfId="0" applyNumberFormat="1" applyFont="1" applyFill="1" applyBorder="1" applyAlignment="1">
      <alignment horizontal="center" vertical="center"/>
    </xf>
    <xf numFmtId="3" fontId="4" fillId="8" borderId="32" xfId="0" applyNumberFormat="1" applyFont="1" applyFill="1" applyBorder="1" applyAlignment="1">
      <alignment horizontal="center" vertical="center"/>
    </xf>
    <xf numFmtId="3" fontId="4" fillId="0" borderId="42" xfId="0" applyNumberFormat="1" applyFont="1" applyFill="1" applyBorder="1" applyAlignment="1">
      <alignment horizontal="center" vertical="center"/>
    </xf>
    <xf numFmtId="3" fontId="4" fillId="0" borderId="72" xfId="0" applyNumberFormat="1" applyFont="1" applyFill="1" applyBorder="1" applyAlignment="1">
      <alignment horizontal="center" vertical="center"/>
    </xf>
    <xf numFmtId="3" fontId="3" fillId="8" borderId="10" xfId="0" applyNumberFormat="1" applyFont="1" applyFill="1" applyBorder="1" applyAlignment="1">
      <alignment horizontal="center" vertical="center"/>
    </xf>
    <xf numFmtId="3" fontId="2" fillId="0" borderId="40" xfId="0" applyNumberFormat="1" applyFont="1" applyFill="1" applyBorder="1" applyAlignment="1">
      <alignment horizontal="center" vertical="center"/>
    </xf>
    <xf numFmtId="3" fontId="2" fillId="0" borderId="42" xfId="0" applyNumberFormat="1" applyFont="1" applyFill="1" applyBorder="1" applyAlignment="1">
      <alignment horizontal="center" vertical="center"/>
    </xf>
    <xf numFmtId="3" fontId="3" fillId="8" borderId="18" xfId="0" applyNumberFormat="1" applyFont="1" applyFill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2" fillId="0" borderId="65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4" fillId="8" borderId="41" xfId="0" applyNumberFormat="1" applyFont="1" applyFill="1" applyBorder="1" applyAlignment="1">
      <alignment horizontal="center" vertical="center"/>
    </xf>
    <xf numFmtId="3" fontId="4" fillId="0" borderId="41" xfId="0" applyNumberFormat="1" applyFont="1" applyFill="1" applyBorder="1" applyAlignment="1">
      <alignment horizontal="center" vertical="center"/>
    </xf>
    <xf numFmtId="3" fontId="4" fillId="8" borderId="60" xfId="0" applyNumberFormat="1" applyFont="1" applyFill="1" applyBorder="1" applyAlignment="1">
      <alignment horizontal="center" vertical="center"/>
    </xf>
    <xf numFmtId="3" fontId="4" fillId="8" borderId="61" xfId="0" applyNumberFormat="1" applyFont="1" applyFill="1" applyBorder="1" applyAlignment="1">
      <alignment horizontal="center" vertical="center"/>
    </xf>
    <xf numFmtId="3" fontId="4" fillId="0" borderId="61" xfId="0" applyNumberFormat="1" applyFont="1" applyFill="1" applyBorder="1" applyAlignment="1">
      <alignment horizontal="center" vertical="center"/>
    </xf>
    <xf numFmtId="3" fontId="4" fillId="8" borderId="9" xfId="0" applyNumberFormat="1" applyFont="1" applyFill="1" applyBorder="1" applyAlignment="1">
      <alignment horizontal="center" vertical="center"/>
    </xf>
    <xf numFmtId="3" fontId="5" fillId="8" borderId="18" xfId="0" applyNumberFormat="1" applyFont="1" applyFill="1" applyBorder="1" applyAlignment="1">
      <alignment horizontal="center" vertical="center"/>
    </xf>
    <xf numFmtId="3" fontId="4" fillId="0" borderId="44" xfId="0" applyNumberFormat="1" applyFont="1" applyFill="1" applyBorder="1" applyAlignment="1">
      <alignment horizontal="center" vertical="center"/>
    </xf>
    <xf numFmtId="3" fontId="4" fillId="0" borderId="3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3" fillId="2" borderId="18" xfId="0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/>
    </xf>
    <xf numFmtId="3" fontId="2" fillId="0" borderId="58" xfId="0" applyNumberFormat="1" applyFont="1" applyFill="1" applyBorder="1" applyAlignment="1">
      <alignment horizontal="center" vertical="center"/>
    </xf>
    <xf numFmtId="3" fontId="2" fillId="0" borderId="4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3" fontId="3" fillId="14" borderId="3" xfId="0" applyNumberFormat="1" applyFont="1" applyFill="1" applyBorder="1" applyAlignment="1">
      <alignment horizontal="center" vertical="center"/>
    </xf>
    <xf numFmtId="3" fontId="2" fillId="14" borderId="15" xfId="0" applyNumberFormat="1" applyFont="1" applyFill="1" applyBorder="1" applyAlignment="1">
      <alignment horizontal="center" vertical="center"/>
    </xf>
    <xf numFmtId="14" fontId="0" fillId="0" borderId="0" xfId="0" applyNumberFormat="1" applyFont="1" applyAlignment="1">
      <alignment vertical="center" wrapText="1"/>
    </xf>
    <xf numFmtId="3" fontId="2" fillId="14" borderId="2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left" vertical="center"/>
    </xf>
    <xf numFmtId="3" fontId="2" fillId="0" borderId="0" xfId="0" applyNumberFormat="1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0" fontId="2" fillId="10" borderId="9" xfId="0" applyFont="1" applyFill="1" applyBorder="1" applyAlignment="1">
      <alignment horizontal="left" vertical="center"/>
    </xf>
    <xf numFmtId="0" fontId="2" fillId="10" borderId="2" xfId="0" applyFont="1" applyFill="1" applyBorder="1" applyAlignment="1">
      <alignment horizontal="left" vertical="center"/>
    </xf>
    <xf numFmtId="0" fontId="2" fillId="10" borderId="15" xfId="0" applyFont="1" applyFill="1" applyBorder="1" applyAlignment="1">
      <alignment horizontal="left" vertical="center"/>
    </xf>
    <xf numFmtId="0" fontId="7" fillId="7" borderId="11" xfId="0" applyFont="1" applyFill="1" applyBorder="1" applyAlignment="1">
      <alignment horizontal="left" vertical="center"/>
    </xf>
    <xf numFmtId="0" fontId="2" fillId="3" borderId="2" xfId="0" applyNumberFormat="1" applyFont="1" applyFill="1" applyBorder="1" applyAlignment="1">
      <alignment horizontal="center" vertical="center"/>
    </xf>
    <xf numFmtId="0" fontId="2" fillId="3" borderId="9" xfId="0" applyNumberFormat="1" applyFont="1" applyFill="1" applyBorder="1" applyAlignment="1">
      <alignment horizontal="center" vertical="center"/>
    </xf>
    <xf numFmtId="0" fontId="2" fillId="3" borderId="15" xfId="0" applyNumberFormat="1" applyFont="1" applyFill="1" applyBorder="1" applyAlignment="1">
      <alignment horizontal="center" vertical="center"/>
    </xf>
    <xf numFmtId="0" fontId="2" fillId="3" borderId="9" xfId="0" applyNumberFormat="1" applyFont="1" applyFill="1" applyBorder="1" applyAlignment="1">
      <alignment horizontal="left" vertical="center"/>
    </xf>
    <xf numFmtId="0" fontId="2" fillId="3" borderId="2" xfId="0" applyNumberFormat="1" applyFont="1" applyFill="1" applyBorder="1" applyAlignment="1">
      <alignment horizontal="left" vertical="center"/>
    </xf>
    <xf numFmtId="0" fontId="2" fillId="3" borderId="15" xfId="0" applyNumberFormat="1" applyFont="1" applyFill="1" applyBorder="1" applyAlignment="1">
      <alignment horizontal="left" vertical="center"/>
    </xf>
    <xf numFmtId="0" fontId="3" fillId="3" borderId="2" xfId="0" applyNumberFormat="1" applyFont="1" applyFill="1" applyBorder="1" applyAlignment="1">
      <alignment horizontal="left" vertical="center" wrapText="1"/>
    </xf>
    <xf numFmtId="0" fontId="2" fillId="13" borderId="2" xfId="0" applyFont="1" applyFill="1" applyBorder="1" applyAlignment="1">
      <alignment horizontal="left" vertical="center" wrapText="1"/>
    </xf>
    <xf numFmtId="0" fontId="2" fillId="13" borderId="15" xfId="0" applyFont="1" applyFill="1" applyBorder="1" applyAlignment="1">
      <alignment horizontal="left" vertical="center" wrapText="1"/>
    </xf>
    <xf numFmtId="0" fontId="2" fillId="11" borderId="9" xfId="0" applyFont="1" applyFill="1" applyBorder="1" applyAlignment="1">
      <alignment horizontal="left" vertical="center" wrapText="1"/>
    </xf>
    <xf numFmtId="0" fontId="2" fillId="11" borderId="15" xfId="0" applyFont="1" applyFill="1" applyBorder="1" applyAlignment="1">
      <alignment horizontal="left" vertical="center" wrapText="1"/>
    </xf>
    <xf numFmtId="0" fontId="3" fillId="3" borderId="9" xfId="0" applyNumberFormat="1" applyFont="1" applyFill="1" applyBorder="1" applyAlignment="1">
      <alignment horizontal="left" vertical="center" wrapText="1"/>
    </xf>
    <xf numFmtId="0" fontId="3" fillId="3" borderId="15" xfId="0" applyNumberFormat="1" applyFont="1" applyFill="1" applyBorder="1" applyAlignment="1">
      <alignment horizontal="left" vertical="center" wrapText="1"/>
    </xf>
    <xf numFmtId="0" fontId="1" fillId="7" borderId="30" xfId="0" applyFont="1" applyFill="1" applyBorder="1" applyAlignment="1">
      <alignment horizontal="left" vertical="center"/>
    </xf>
    <xf numFmtId="0" fontId="1" fillId="7" borderId="11" xfId="0" applyFont="1" applyFill="1" applyBorder="1" applyAlignment="1">
      <alignment horizontal="left" vertical="center"/>
    </xf>
    <xf numFmtId="0" fontId="1" fillId="7" borderId="1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2" fillId="3" borderId="9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1" fillId="7" borderId="19" xfId="0" applyFont="1" applyFill="1" applyBorder="1" applyAlignment="1">
      <alignment horizontal="left" vertical="center"/>
    </xf>
    <xf numFmtId="0" fontId="1" fillId="7" borderId="8" xfId="0" applyFont="1" applyFill="1" applyBorder="1" applyAlignment="1">
      <alignment horizontal="left" vertical="center"/>
    </xf>
    <xf numFmtId="0" fontId="12" fillId="6" borderId="11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4" fontId="7" fillId="0" borderId="0" xfId="0" applyNumberFormat="1" applyFont="1" applyBorder="1" applyAlignment="1">
      <alignment horizontal="left"/>
    </xf>
    <xf numFmtId="0" fontId="2" fillId="9" borderId="7" xfId="0" applyFont="1" applyFill="1" applyBorder="1" applyAlignment="1">
      <alignment horizontal="left" vertical="center" wrapText="1"/>
    </xf>
    <xf numFmtId="0" fontId="2" fillId="9" borderId="30" xfId="0" applyFont="1" applyFill="1" applyBorder="1" applyAlignment="1">
      <alignment horizontal="left" vertical="center" wrapText="1"/>
    </xf>
    <xf numFmtId="164" fontId="2" fillId="13" borderId="9" xfId="0" applyNumberFormat="1" applyFont="1" applyFill="1" applyBorder="1" applyAlignment="1">
      <alignment horizontal="left" vertical="center" wrapText="1"/>
    </xf>
    <xf numFmtId="164" fontId="2" fillId="13" borderId="15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2" fillId="13" borderId="9" xfId="0" applyFont="1" applyFill="1" applyBorder="1" applyAlignment="1">
      <alignment horizontal="left" vertical="center" wrapText="1"/>
    </xf>
    <xf numFmtId="0" fontId="2" fillId="12" borderId="9" xfId="0" applyFont="1" applyFill="1" applyBorder="1" applyAlignment="1">
      <alignment horizontal="left" vertical="center" wrapText="1"/>
    </xf>
    <xf numFmtId="0" fontId="2" fillId="12" borderId="2" xfId="0" applyFont="1" applyFill="1" applyBorder="1" applyAlignment="1">
      <alignment horizontal="left" vertical="center" wrapText="1"/>
    </xf>
    <xf numFmtId="0" fontId="2" fillId="12" borderId="15" xfId="0" applyFont="1" applyFill="1" applyBorder="1" applyAlignment="1">
      <alignment horizontal="left" vertical="center" wrapText="1"/>
    </xf>
    <xf numFmtId="0" fontId="1" fillId="0" borderId="58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2" fillId="11" borderId="2" xfId="0" applyFont="1" applyFill="1" applyBorder="1" applyAlignment="1">
      <alignment horizontal="left" vertical="center" wrapText="1"/>
    </xf>
    <xf numFmtId="0" fontId="2" fillId="11" borderId="7" xfId="0" applyFont="1" applyFill="1" applyBorder="1" applyAlignment="1">
      <alignment horizontal="left" vertical="center" wrapText="1"/>
    </xf>
    <xf numFmtId="0" fontId="2" fillId="11" borderId="30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2" fillId="6" borderId="15" xfId="0" applyFont="1" applyFill="1" applyBorder="1" applyAlignment="1">
      <alignment horizontal="left" vertical="center" wrapText="1"/>
    </xf>
    <xf numFmtId="0" fontId="12" fillId="6" borderId="10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3" fontId="4" fillId="0" borderId="29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</cellXfs>
  <cellStyles count="2">
    <cellStyle name="Normální" xfId="0" builtinId="0"/>
    <cellStyle name="SAPBEXstdItem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28575</xdr:colOff>
      <xdr:row>0</xdr:row>
      <xdr:rowOff>0</xdr:rowOff>
    </xdr:from>
    <xdr:ext cx="123825" cy="123825"/>
    <xdr:pic macro="[1]!DesignIconClicked">
      <xdr:nvPicPr>
        <xdr:cNvPr id="2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58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47625</xdr:colOff>
      <xdr:row>0</xdr:row>
      <xdr:rowOff>0</xdr:rowOff>
    </xdr:from>
    <xdr:ext cx="123825" cy="123825"/>
    <xdr:pic macro="[1]!DesignIconClicked">
      <xdr:nvPicPr>
        <xdr:cNvPr id="3" name="BEx5FXJGJOT93D0J2IRJ3985IUMI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62475" y="58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47625</xdr:colOff>
      <xdr:row>0</xdr:row>
      <xdr:rowOff>0</xdr:rowOff>
    </xdr:from>
    <xdr:ext cx="123825" cy="123825"/>
    <xdr:pic macro="[1]!DesignIconClicked">
      <xdr:nvPicPr>
        <xdr:cNvPr id="4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62475" y="58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47625</xdr:colOff>
      <xdr:row>0</xdr:row>
      <xdr:rowOff>0</xdr:rowOff>
    </xdr:from>
    <xdr:ext cx="123825" cy="123825"/>
    <xdr:pic macro="[1]!DesignIconClicked">
      <xdr:nvPicPr>
        <xdr:cNvPr id="5" name="BExQEXXHA3EEXR44LT6RKCDWM6ZT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62475" y="58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47625</xdr:colOff>
      <xdr:row>0</xdr:row>
      <xdr:rowOff>0</xdr:rowOff>
    </xdr:from>
    <xdr:ext cx="123825" cy="123825"/>
    <xdr:pic macro="[1]!DesignIconClicked">
      <xdr:nvPicPr>
        <xdr:cNvPr id="6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62475" y="58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28575</xdr:colOff>
      <xdr:row>0</xdr:row>
      <xdr:rowOff>0</xdr:rowOff>
    </xdr:from>
    <xdr:ext cx="123825" cy="123825"/>
    <xdr:pic macro="[1]!DesignIconClicked">
      <xdr:nvPicPr>
        <xdr:cNvPr id="7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58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47625</xdr:colOff>
      <xdr:row>0</xdr:row>
      <xdr:rowOff>0</xdr:rowOff>
    </xdr:from>
    <xdr:ext cx="123825" cy="123825"/>
    <xdr:pic macro="[1]!DesignIconClicked">
      <xdr:nvPicPr>
        <xdr:cNvPr id="8" name="BEx5FXJGJOT93D0J2IRJ3985IUMI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62475" y="58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47625</xdr:colOff>
      <xdr:row>0</xdr:row>
      <xdr:rowOff>0</xdr:rowOff>
    </xdr:from>
    <xdr:ext cx="123825" cy="123825"/>
    <xdr:pic macro="[1]!DesignIconClicked">
      <xdr:nvPicPr>
        <xdr:cNvPr id="9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62475" y="58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47625</xdr:colOff>
      <xdr:row>0</xdr:row>
      <xdr:rowOff>0</xdr:rowOff>
    </xdr:from>
    <xdr:ext cx="123825" cy="123825"/>
    <xdr:pic macro="[1]!DesignIconClicked">
      <xdr:nvPicPr>
        <xdr:cNvPr id="10" name="BExQEXXHA3EEXR44LT6RKCDWM6ZT" hidden="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62475" y="58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47625</xdr:colOff>
      <xdr:row>0</xdr:row>
      <xdr:rowOff>0</xdr:rowOff>
    </xdr:from>
    <xdr:ext cx="123825" cy="123825"/>
    <xdr:pic macro="[1]!DesignIconClicked">
      <xdr:nvPicPr>
        <xdr:cNvPr id="11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62475" y="58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28575</xdr:colOff>
      <xdr:row>0</xdr:row>
      <xdr:rowOff>0</xdr:rowOff>
    </xdr:from>
    <xdr:ext cx="123825" cy="123825"/>
    <xdr:pic macro="[1]!DesignIconClicked">
      <xdr:nvPicPr>
        <xdr:cNvPr id="12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58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47625</xdr:colOff>
      <xdr:row>0</xdr:row>
      <xdr:rowOff>0</xdr:rowOff>
    </xdr:from>
    <xdr:ext cx="123825" cy="123825"/>
    <xdr:pic macro="[1]!DesignIconClicked">
      <xdr:nvPicPr>
        <xdr:cNvPr id="13" name="BEx5FXJGJOT93D0J2IRJ3985IUMI" hidden="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62475" y="58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47625</xdr:colOff>
      <xdr:row>0</xdr:row>
      <xdr:rowOff>0</xdr:rowOff>
    </xdr:from>
    <xdr:ext cx="123825" cy="123825"/>
    <xdr:pic macro="[1]!DesignIconClicked">
      <xdr:nvPicPr>
        <xdr:cNvPr id="14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62475" y="58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47625</xdr:colOff>
      <xdr:row>0</xdr:row>
      <xdr:rowOff>0</xdr:rowOff>
    </xdr:from>
    <xdr:ext cx="123825" cy="123825"/>
    <xdr:pic macro="[1]!DesignIconClicked">
      <xdr:nvPicPr>
        <xdr:cNvPr id="15" name="BExQEXXHA3EEXR44LT6RKCDWM6ZT" hidden="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62475" y="58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47625</xdr:colOff>
      <xdr:row>0</xdr:row>
      <xdr:rowOff>0</xdr:rowOff>
    </xdr:from>
    <xdr:ext cx="123825" cy="123825"/>
    <xdr:pic macro="[1]!DesignIconClicked">
      <xdr:nvPicPr>
        <xdr:cNvPr id="16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62475" y="58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28575</xdr:colOff>
      <xdr:row>11</xdr:row>
      <xdr:rowOff>0</xdr:rowOff>
    </xdr:from>
    <xdr:ext cx="123825" cy="123825"/>
    <xdr:pic macro="[1]!DesignIconClicked">
      <xdr:nvPicPr>
        <xdr:cNvPr id="17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58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47625</xdr:colOff>
      <xdr:row>11</xdr:row>
      <xdr:rowOff>0</xdr:rowOff>
    </xdr:from>
    <xdr:ext cx="123825" cy="123825"/>
    <xdr:pic macro="[1]!DesignIconClicked">
      <xdr:nvPicPr>
        <xdr:cNvPr id="18" name="BEx5FXJGJOT93D0J2IRJ3985IUMI" hidden="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490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47625</xdr:colOff>
      <xdr:row>11</xdr:row>
      <xdr:rowOff>0</xdr:rowOff>
    </xdr:from>
    <xdr:ext cx="123825" cy="123825"/>
    <xdr:pic macro="[1]!DesignIconClicked">
      <xdr:nvPicPr>
        <xdr:cNvPr id="19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490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47625</xdr:colOff>
      <xdr:row>11</xdr:row>
      <xdr:rowOff>0</xdr:rowOff>
    </xdr:from>
    <xdr:ext cx="123825" cy="123825"/>
    <xdr:pic macro="[1]!DesignIconClicked">
      <xdr:nvPicPr>
        <xdr:cNvPr id="20" name="BExQEXXHA3EEXR44LT6RKCDWM6ZT" hidden="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490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47625</xdr:colOff>
      <xdr:row>11</xdr:row>
      <xdr:rowOff>0</xdr:rowOff>
    </xdr:from>
    <xdr:ext cx="123825" cy="123825"/>
    <xdr:pic macro="[1]!DesignIconClicked">
      <xdr:nvPicPr>
        <xdr:cNvPr id="21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490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28575</xdr:colOff>
      <xdr:row>11</xdr:row>
      <xdr:rowOff>0</xdr:rowOff>
    </xdr:from>
    <xdr:ext cx="123825" cy="123825"/>
    <xdr:pic macro="[1]!DesignIconClicked">
      <xdr:nvPicPr>
        <xdr:cNvPr id="22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58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47625</xdr:colOff>
      <xdr:row>11</xdr:row>
      <xdr:rowOff>0</xdr:rowOff>
    </xdr:from>
    <xdr:ext cx="123825" cy="123825"/>
    <xdr:pic macro="[1]!DesignIconClicked">
      <xdr:nvPicPr>
        <xdr:cNvPr id="23" name="BEx5FXJGJOT93D0J2IRJ3985IUMI" hidden="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490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47625</xdr:colOff>
      <xdr:row>11</xdr:row>
      <xdr:rowOff>0</xdr:rowOff>
    </xdr:from>
    <xdr:ext cx="123825" cy="123825"/>
    <xdr:pic macro="[1]!DesignIconClicked">
      <xdr:nvPicPr>
        <xdr:cNvPr id="24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490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47625</xdr:colOff>
      <xdr:row>11</xdr:row>
      <xdr:rowOff>0</xdr:rowOff>
    </xdr:from>
    <xdr:ext cx="123825" cy="123825"/>
    <xdr:pic macro="[1]!DesignIconClicked">
      <xdr:nvPicPr>
        <xdr:cNvPr id="25" name="BExQEXXHA3EEXR44LT6RKCDWM6ZT" hidden="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490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47625</xdr:colOff>
      <xdr:row>11</xdr:row>
      <xdr:rowOff>0</xdr:rowOff>
    </xdr:from>
    <xdr:ext cx="123825" cy="123825"/>
    <xdr:pic macro="[1]!DesignIconClicked">
      <xdr:nvPicPr>
        <xdr:cNvPr id="26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490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28575</xdr:colOff>
      <xdr:row>11</xdr:row>
      <xdr:rowOff>0</xdr:rowOff>
    </xdr:from>
    <xdr:ext cx="123825" cy="123825"/>
    <xdr:pic macro="[1]!DesignIconClicked">
      <xdr:nvPicPr>
        <xdr:cNvPr id="27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58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47625</xdr:colOff>
      <xdr:row>11</xdr:row>
      <xdr:rowOff>0</xdr:rowOff>
    </xdr:from>
    <xdr:ext cx="123825" cy="123825"/>
    <xdr:pic macro="[1]!DesignIconClicked">
      <xdr:nvPicPr>
        <xdr:cNvPr id="28" name="BEx5FXJGJOT93D0J2IRJ3985IUMI" hidden="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490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47625</xdr:colOff>
      <xdr:row>11</xdr:row>
      <xdr:rowOff>0</xdr:rowOff>
    </xdr:from>
    <xdr:ext cx="123825" cy="123825"/>
    <xdr:pic macro="[1]!DesignIconClicked">
      <xdr:nvPicPr>
        <xdr:cNvPr id="29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490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47625</xdr:colOff>
      <xdr:row>11</xdr:row>
      <xdr:rowOff>0</xdr:rowOff>
    </xdr:from>
    <xdr:ext cx="123825" cy="123825"/>
    <xdr:pic macro="[1]!DesignIconClicked">
      <xdr:nvPicPr>
        <xdr:cNvPr id="30" name="BExQEXXHA3EEXR44LT6RKCDWM6ZT" hidden="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490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47625</xdr:colOff>
      <xdr:row>11</xdr:row>
      <xdr:rowOff>0</xdr:rowOff>
    </xdr:from>
    <xdr:ext cx="123825" cy="123825"/>
    <xdr:pic macro="[1]!DesignIconClicked">
      <xdr:nvPicPr>
        <xdr:cNvPr id="31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490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0</xdr:row>
      <xdr:rowOff>0</xdr:rowOff>
    </xdr:from>
    <xdr:ext cx="123825" cy="123825"/>
    <xdr:pic macro="[1]!DesignIconClicked">
      <xdr:nvPicPr>
        <xdr:cNvPr id="32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58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33" name="BEx5FXJGJOT93D0J2IRJ3985IUMI" hidden="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62475" y="58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34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62475" y="58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35" name="BExQEXXHA3EEXR44LT6RKCDWM6ZT" hidden="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62475" y="58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36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62475" y="58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0</xdr:row>
      <xdr:rowOff>0</xdr:rowOff>
    </xdr:from>
    <xdr:ext cx="123825" cy="123825"/>
    <xdr:pic macro="[1]!DesignIconClicked">
      <xdr:nvPicPr>
        <xdr:cNvPr id="37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58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38" name="BEx5FXJGJOT93D0J2IRJ3985IUMI" hidden="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62475" y="58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39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62475" y="58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40" name="BExQEXXHA3EEXR44LT6RKCDWM6ZT" hidden="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62475" y="58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41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62475" y="58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0</xdr:row>
      <xdr:rowOff>0</xdr:rowOff>
    </xdr:from>
    <xdr:ext cx="123825" cy="123825"/>
    <xdr:pic macro="[1]!DesignIconClicked">
      <xdr:nvPicPr>
        <xdr:cNvPr id="42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58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43" name="BEx5FXJGJOT93D0J2IRJ3985IUMI" hidden="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62475" y="58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44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62475" y="58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45" name="BExQEXXHA3EEXR44LT6RKCDWM6ZT" hidden="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62475" y="58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46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62475" y="58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28575</xdr:colOff>
      <xdr:row>0</xdr:row>
      <xdr:rowOff>0</xdr:rowOff>
    </xdr:from>
    <xdr:ext cx="123825" cy="123825"/>
    <xdr:pic macro="[1]!DesignIconClicked">
      <xdr:nvPicPr>
        <xdr:cNvPr id="2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47625</xdr:colOff>
      <xdr:row>0</xdr:row>
      <xdr:rowOff>0</xdr:rowOff>
    </xdr:from>
    <xdr:ext cx="123825" cy="123825"/>
    <xdr:pic macro="[1]!DesignIconClicked">
      <xdr:nvPicPr>
        <xdr:cNvPr id="3" name="BEx5FXJGJOT93D0J2IRJ3985IUMI" hidden="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47625</xdr:colOff>
      <xdr:row>0</xdr:row>
      <xdr:rowOff>0</xdr:rowOff>
    </xdr:from>
    <xdr:ext cx="123825" cy="123825"/>
    <xdr:pic macro="[1]!DesignIconClicked">
      <xdr:nvPicPr>
        <xdr:cNvPr id="4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47625</xdr:colOff>
      <xdr:row>0</xdr:row>
      <xdr:rowOff>0</xdr:rowOff>
    </xdr:from>
    <xdr:ext cx="123825" cy="123825"/>
    <xdr:pic macro="[1]!DesignIconClicked">
      <xdr:nvPicPr>
        <xdr:cNvPr id="5" name="BExQEXXHA3EEXR44LT6RKCDWM6ZT" hidden="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47625</xdr:colOff>
      <xdr:row>0</xdr:row>
      <xdr:rowOff>0</xdr:rowOff>
    </xdr:from>
    <xdr:ext cx="123825" cy="123825"/>
    <xdr:pic macro="[1]!DesignIconClicked">
      <xdr:nvPicPr>
        <xdr:cNvPr id="6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28575</xdr:colOff>
      <xdr:row>0</xdr:row>
      <xdr:rowOff>0</xdr:rowOff>
    </xdr:from>
    <xdr:ext cx="123825" cy="123825"/>
    <xdr:pic macro="[1]!DesignIconClicked">
      <xdr:nvPicPr>
        <xdr:cNvPr id="7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47625</xdr:colOff>
      <xdr:row>0</xdr:row>
      <xdr:rowOff>0</xdr:rowOff>
    </xdr:from>
    <xdr:ext cx="123825" cy="123825"/>
    <xdr:pic macro="[1]!DesignIconClicked">
      <xdr:nvPicPr>
        <xdr:cNvPr id="8" name="BEx5FXJGJOT93D0J2IRJ3985IUMI" hidden="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47625</xdr:colOff>
      <xdr:row>0</xdr:row>
      <xdr:rowOff>0</xdr:rowOff>
    </xdr:from>
    <xdr:ext cx="123825" cy="123825"/>
    <xdr:pic macro="[1]!DesignIconClicked">
      <xdr:nvPicPr>
        <xdr:cNvPr id="9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47625</xdr:colOff>
      <xdr:row>0</xdr:row>
      <xdr:rowOff>0</xdr:rowOff>
    </xdr:from>
    <xdr:ext cx="123825" cy="123825"/>
    <xdr:pic macro="[1]!DesignIconClicked">
      <xdr:nvPicPr>
        <xdr:cNvPr id="10" name="BExQEXXHA3EEXR44LT6RKCDWM6ZT" hidden="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47625</xdr:colOff>
      <xdr:row>0</xdr:row>
      <xdr:rowOff>0</xdr:rowOff>
    </xdr:from>
    <xdr:ext cx="123825" cy="123825"/>
    <xdr:pic macro="[1]!DesignIconClicked">
      <xdr:nvPicPr>
        <xdr:cNvPr id="11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28575</xdr:colOff>
      <xdr:row>0</xdr:row>
      <xdr:rowOff>0</xdr:rowOff>
    </xdr:from>
    <xdr:ext cx="123825" cy="123825"/>
    <xdr:pic macro="[1]!DesignIconClicked">
      <xdr:nvPicPr>
        <xdr:cNvPr id="12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47625</xdr:colOff>
      <xdr:row>0</xdr:row>
      <xdr:rowOff>0</xdr:rowOff>
    </xdr:from>
    <xdr:ext cx="123825" cy="123825"/>
    <xdr:pic macro="[1]!DesignIconClicked">
      <xdr:nvPicPr>
        <xdr:cNvPr id="13" name="BEx5FXJGJOT93D0J2IRJ3985IUMI" hidden="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47625</xdr:colOff>
      <xdr:row>0</xdr:row>
      <xdr:rowOff>0</xdr:rowOff>
    </xdr:from>
    <xdr:ext cx="123825" cy="123825"/>
    <xdr:pic macro="[1]!DesignIconClicked">
      <xdr:nvPicPr>
        <xdr:cNvPr id="14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47625</xdr:colOff>
      <xdr:row>0</xdr:row>
      <xdr:rowOff>0</xdr:rowOff>
    </xdr:from>
    <xdr:ext cx="123825" cy="123825"/>
    <xdr:pic macro="[1]!DesignIconClicked">
      <xdr:nvPicPr>
        <xdr:cNvPr id="15" name="BExQEXXHA3EEXR44LT6RKCDWM6ZT" hidden="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47625</xdr:colOff>
      <xdr:row>0</xdr:row>
      <xdr:rowOff>0</xdr:rowOff>
    </xdr:from>
    <xdr:ext cx="123825" cy="123825"/>
    <xdr:pic macro="[1]!DesignIconClicked">
      <xdr:nvPicPr>
        <xdr:cNvPr id="16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0</xdr:row>
      <xdr:rowOff>0</xdr:rowOff>
    </xdr:from>
    <xdr:ext cx="123825" cy="123825"/>
    <xdr:pic macro="[1]!DesignIconClicked">
      <xdr:nvPicPr>
        <xdr:cNvPr id="17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8" name="BEx5FXJGJOT93D0J2IRJ3985IUMI" hidden="1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9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20" name="BExQEXXHA3EEXR44LT6RKCDWM6ZT" hidden="1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21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0</xdr:row>
      <xdr:rowOff>0</xdr:rowOff>
    </xdr:from>
    <xdr:ext cx="123825" cy="123825"/>
    <xdr:pic macro="[1]!DesignIconClicked">
      <xdr:nvPicPr>
        <xdr:cNvPr id="22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23" name="BEx5FXJGJOT93D0J2IRJ3985IUMI" hidden="1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24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25" name="BExQEXXHA3EEXR44LT6RKCDWM6ZT" hidden="1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26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0</xdr:row>
      <xdr:rowOff>0</xdr:rowOff>
    </xdr:from>
    <xdr:ext cx="123825" cy="123825"/>
    <xdr:pic macro="[1]!DesignIconClicked">
      <xdr:nvPicPr>
        <xdr:cNvPr id="27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28" name="BEx5FXJGJOT93D0J2IRJ3985IUMI" hidden="1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29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30" name="BExQEXXHA3EEXR44LT6RKCDWM6ZT" hidden="1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31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9</xdr:row>
      <xdr:rowOff>0</xdr:rowOff>
    </xdr:from>
    <xdr:ext cx="123825" cy="123825"/>
    <xdr:pic macro="[1]!DesignIconClicked">
      <xdr:nvPicPr>
        <xdr:cNvPr id="32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43425" y="10077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 macro="[1]!DesignIconClicked">
      <xdr:nvPicPr>
        <xdr:cNvPr id="33" name="BEx5FXJGJOT93D0J2IRJ3985IUMI" hidden="1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62475" y="10077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 macro="[1]!DesignIconClicked">
      <xdr:nvPicPr>
        <xdr:cNvPr id="34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62475" y="10077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 macro="[1]!DesignIconClicked">
      <xdr:nvPicPr>
        <xdr:cNvPr id="35" name="BExQEXXHA3EEXR44LT6RKCDWM6ZT" hidden="1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62475" y="10077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 macro="[1]!DesignIconClicked">
      <xdr:nvPicPr>
        <xdr:cNvPr id="36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62475" y="10077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2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3" name="BEx5FXJGJOT93D0J2IRJ3985IUMI" hidden="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4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5" name="BExQEXXHA3EEXR44LT6RKCDWM6ZT" hidden="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6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7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8" name="BEx5FXJGJOT93D0J2IRJ3985IUMI" hidden="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9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10" name="BExQEXXHA3EEXR44LT6RKCDWM6ZT" hidden="1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11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12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13" name="BEx5FXJGJOT93D0J2IRJ3985IUMI" hidden="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14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15" name="BExQEXXHA3EEXR44LT6RKCDWM6ZT" hidden="1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16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17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18" name="BEx5FXJGJOT93D0J2IRJ3985IUMI" hidden="1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19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20" name="BExQEXXHA3EEXR44LT6RKCDWM6ZT" hidden="1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21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22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23" name="BEx5FXJGJOT93D0J2IRJ3985IUMI" hidden="1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24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25" name="BExQEXXHA3EEXR44LT6RKCDWM6ZT" hidden="1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26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27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28" name="BEx5FXJGJOT93D0J2IRJ3985IUMI" hidden="1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29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30" name="BExQEXXHA3EEXR44LT6RKCDWM6ZT" hidden="1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31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32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33" name="BEx5FXJGJOT93D0J2IRJ3985IUMI" hidden="1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34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35" name="BExQEXXHA3EEXR44LT6RKCDWM6ZT" hidden="1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36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37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38" name="BEx5FXJGJOT93D0J2IRJ3985IUMI" hidden="1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39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40" name="BExQEXXHA3EEXR44LT6RKCDWM6ZT" hidden="1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41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42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43" name="BEx5FXJGJOT93D0J2IRJ3985IUMI" hidden="1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44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45" name="BExQEXXHA3EEXR44LT6RKCDWM6ZT" hidden="1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46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47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48" name="BEx5FXJGJOT93D0J2IRJ3985IUMI" hidden="1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49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50" name="BExQEXXHA3EEXR44LT6RKCDWM6ZT" hidden="1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51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52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53" name="BEx5FXJGJOT93D0J2IRJ3985IUMI" hidden="1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54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55" name="BExQEXXHA3EEXR44LT6RKCDWM6ZT" hidden="1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56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57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58" name="BEx5FXJGJOT93D0J2IRJ3985IUMI" hidden="1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59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60" name="BExQEXXHA3EEXR44LT6RKCDWM6ZT" hidden="1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61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62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63" name="BEx5FXJGJOT93D0J2IRJ3985IUMI" hidden="1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64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65" name="BExQEXXHA3EEXR44LT6RKCDWM6ZT" hidden="1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66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67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68" name="BEx5FXJGJOT93D0J2IRJ3985IUMI" hidden="1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69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70" name="BExQEXXHA3EEXR44LT6RKCDWM6ZT" hidden="1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71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72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73" name="BEx5FXJGJOT93D0J2IRJ3985IUMI" hidden="1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74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75" name="BExQEXXHA3EEXR44LT6RKCDWM6ZT" hidden="1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76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77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78" name="BEx5FXJGJOT93D0J2IRJ3985IUMI" hidden="1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79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80" name="BExQEXXHA3EEXR44LT6RKCDWM6ZT" hidden="1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81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82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83" name="BEx5FXJGJOT93D0J2IRJ3985IUMI" hidden="1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84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85" name="BExQEXXHA3EEXR44LT6RKCDWM6ZT" hidden="1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86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87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88" name="BEx5FXJGJOT93D0J2IRJ3985IUMI" hidden="1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89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90" name="BExQEXXHA3EEXR44LT6RKCDWM6ZT" hidden="1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91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92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93" name="BEx5FXJGJOT93D0J2IRJ3985IUMI" hidden="1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94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95" name="BExQEXXHA3EEXR44LT6RKCDWM6ZT" hidden="1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96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97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98" name="BEx5FXJGJOT93D0J2IRJ3985IUMI" hidden="1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99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100" name="BExQEXXHA3EEXR44LT6RKCDWM6ZT" hidden="1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101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102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103" name="BEx5FXJGJOT93D0J2IRJ3985IUMI" hidden="1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104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105" name="BExQEXXHA3EEXR44LT6RKCDWM6ZT" hidden="1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106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107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108" name="BEx5FXJGJOT93D0J2IRJ3985IUMI" hidden="1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109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110" name="BExQEXXHA3EEXR44LT6RKCDWM6ZT" hidden="1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111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112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113" name="BEx5FXJGJOT93D0J2IRJ3985IUMI" hidden="1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114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115" name="BExQEXXHA3EEXR44LT6RKCDWM6ZT" hidden="1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116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117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118" name="BEx5FXJGJOT93D0J2IRJ3985IUMI" hidden="1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119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120" name="BExQEXXHA3EEXR44LT6RKCDWM6ZT" hidden="1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121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122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123" name="BEx5FXJGJOT93D0J2IRJ3985IUMI" hidden="1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124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125" name="BExQEXXHA3EEXR44LT6RKCDWM6ZT" hidden="1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126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127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128" name="BEx5FXJGJOT93D0J2IRJ3985IUMI" hidden="1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129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130" name="BExQEXXHA3EEXR44LT6RKCDWM6ZT" hidden="1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131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132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133" name="BEx5FXJGJOT93D0J2IRJ3985IUMI" hidden="1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134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135" name="BExQEXXHA3EEXR44LT6RKCDWM6ZT" hidden="1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136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137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138" name="BEx5FXJGJOT93D0J2IRJ3985IUMI" hidden="1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139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140" name="BExQEXXHA3EEXR44LT6RKCDWM6ZT" hidden="1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141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142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143" name="BEx5FXJGJOT93D0J2IRJ3985IUMI" hidden="1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144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145" name="BExQEXXHA3EEXR44LT6RKCDWM6ZT" hidden="1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146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147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148" name="BEx5FXJGJOT93D0J2IRJ3985IUMI" hidden="1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149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150" name="BExQEXXHA3EEXR44LT6RKCDWM6ZT" hidden="1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0</xdr:colOff>
      <xdr:row>2</xdr:row>
      <xdr:rowOff>0</xdr:rowOff>
    </xdr:from>
    <xdr:ext cx="123825" cy="123825"/>
    <xdr:pic macro="[1]!DesignIconClicked">
      <xdr:nvPicPr>
        <xdr:cNvPr id="151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95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\Common%20Files\SAP%20Shared\BW\BExAnalyzer.xla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MO3/EK/Oddeleni%20rozpoctu%20a%20ucetnictvi/CeJi/ROZPO&#268;ET_&#268;ERP&#193;N&#205;/2021_ROZPO&#268;ET_&#268;ERP&#193;N&#205;/ROZPO&#268;ET_&#269;erp&#225;n&#237;%2009%202021/Celkov&#253;%20rozpo&#269;et%20MO%20Plze&#328;%203_09_2021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 "/>
      <sheetName val="VÝDAJE"/>
      <sheetName val="FINANCOVÁNÍ"/>
    </sheetNames>
    <sheetDataSet>
      <sheetData sheetId="0"/>
      <sheetData sheetId="1">
        <row r="8">
          <cell r="F8">
            <v>92.338399999999993</v>
          </cell>
        </row>
        <row r="10">
          <cell r="F10">
            <v>26411.3318</v>
          </cell>
        </row>
        <row r="11">
          <cell r="F11">
            <v>184.73070000000001</v>
          </cell>
        </row>
        <row r="12">
          <cell r="F12">
            <v>12593.580550000001</v>
          </cell>
        </row>
        <row r="13">
          <cell r="F13">
            <v>0</v>
          </cell>
        </row>
        <row r="15">
          <cell r="F15">
            <v>943.65584999999999</v>
          </cell>
        </row>
        <row r="16">
          <cell r="F16">
            <v>3824.498</v>
          </cell>
        </row>
        <row r="17">
          <cell r="F17">
            <v>2703.8186900000001</v>
          </cell>
        </row>
        <row r="19">
          <cell r="F19">
            <v>143.65899999999999</v>
          </cell>
        </row>
        <row r="21">
          <cell r="F21">
            <v>10761.82142</v>
          </cell>
        </row>
        <row r="22">
          <cell r="F22">
            <v>33.759</v>
          </cell>
        </row>
        <row r="23">
          <cell r="F23">
            <v>51625.245540000004</v>
          </cell>
        </row>
        <row r="24">
          <cell r="F24">
            <v>397.16199999999998</v>
          </cell>
        </row>
        <row r="25">
          <cell r="F25">
            <v>479.15300000000002</v>
          </cell>
        </row>
        <row r="26">
          <cell r="F26">
            <v>6200.3389399999996</v>
          </cell>
        </row>
        <row r="27">
          <cell r="F27">
            <v>8949.5416600000008</v>
          </cell>
        </row>
        <row r="28">
          <cell r="F28">
            <v>2.0369999999999999</v>
          </cell>
        </row>
        <row r="29">
          <cell r="F29">
            <v>72.620869999999996</v>
          </cell>
        </row>
        <row r="31">
          <cell r="F31">
            <v>1235.972</v>
          </cell>
        </row>
        <row r="32">
          <cell r="F32">
            <v>1343.1502599999999</v>
          </cell>
        </row>
        <row r="33">
          <cell r="F33">
            <v>58.031599999999997</v>
          </cell>
        </row>
        <row r="34">
          <cell r="F34">
            <v>1180.4979699999999</v>
          </cell>
        </row>
        <row r="35">
          <cell r="F35">
            <v>1791.0253600000001</v>
          </cell>
        </row>
        <row r="37">
          <cell r="F37">
            <v>156.85804999999999</v>
          </cell>
        </row>
        <row r="38">
          <cell r="F38">
            <v>0</v>
          </cell>
        </row>
        <row r="41">
          <cell r="F41">
            <v>108.334</v>
          </cell>
        </row>
        <row r="43">
          <cell r="F43">
            <v>490</v>
          </cell>
        </row>
        <row r="44">
          <cell r="F44">
            <v>1460</v>
          </cell>
        </row>
        <row r="46">
          <cell r="F46">
            <v>1659.0840000000001</v>
          </cell>
        </row>
        <row r="47">
          <cell r="F47">
            <v>948</v>
          </cell>
        </row>
        <row r="48">
          <cell r="F48">
            <v>925.30100000000004</v>
          </cell>
        </row>
        <row r="49">
          <cell r="F49">
            <v>1269.9570000000001</v>
          </cell>
        </row>
        <row r="50">
          <cell r="F50">
            <v>820</v>
          </cell>
        </row>
        <row r="51">
          <cell r="F51">
            <v>2140</v>
          </cell>
        </row>
        <row r="52">
          <cell r="F52">
            <v>1710</v>
          </cell>
        </row>
        <row r="53">
          <cell r="F53">
            <v>2975.9920000000002</v>
          </cell>
        </row>
        <row r="54">
          <cell r="F54">
            <v>1315</v>
          </cell>
        </row>
        <row r="56">
          <cell r="F56">
            <v>1296</v>
          </cell>
        </row>
        <row r="57">
          <cell r="F57">
            <v>5</v>
          </cell>
        </row>
        <row r="59">
          <cell r="F59">
            <v>-11.8</v>
          </cell>
        </row>
        <row r="62">
          <cell r="F62">
            <v>299.82799999999997</v>
          </cell>
        </row>
        <row r="64">
          <cell r="F64">
            <v>55.857999999999997</v>
          </cell>
        </row>
        <row r="65">
          <cell r="F65">
            <v>9.7970000000000006</v>
          </cell>
        </row>
        <row r="66">
          <cell r="F66">
            <v>0</v>
          </cell>
        </row>
        <row r="67">
          <cell r="F67">
            <v>1420.5</v>
          </cell>
        </row>
        <row r="76">
          <cell r="F76">
            <v>861.28303000000005</v>
          </cell>
        </row>
        <row r="77">
          <cell r="F77">
            <v>6195.5033599999997</v>
          </cell>
        </row>
        <row r="78">
          <cell r="F78">
            <v>69.989999999999995</v>
          </cell>
        </row>
        <row r="79">
          <cell r="F79">
            <v>0</v>
          </cell>
        </row>
        <row r="81">
          <cell r="F81">
            <v>120.30956</v>
          </cell>
        </row>
        <row r="82">
          <cell r="F82">
            <v>1143.4182000000001</v>
          </cell>
        </row>
        <row r="83">
          <cell r="F83">
            <v>352.94490000000002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1"/>
  <sheetViews>
    <sheetView tabSelected="1" zoomScaleNormal="100" workbookViewId="0">
      <selection sqref="A1:O47"/>
    </sheetView>
  </sheetViews>
  <sheetFormatPr defaultRowHeight="15.75" x14ac:dyDescent="0.25"/>
  <cols>
    <col min="1" max="1" width="6.28515625" style="137" customWidth="1"/>
    <col min="2" max="2" width="8.140625" style="25" customWidth="1"/>
    <col min="3" max="3" width="7.85546875" style="25" customWidth="1"/>
    <col min="4" max="4" width="15.42578125" style="25" customWidth="1"/>
    <col min="5" max="5" width="43.140625" customWidth="1"/>
    <col min="6" max="6" width="42.85546875" customWidth="1"/>
    <col min="7" max="7" width="12.7109375" style="25" customWidth="1"/>
    <col min="8" max="8" width="12.7109375" style="362" customWidth="1"/>
    <col min="9" max="9" width="12.7109375" style="25" customWidth="1"/>
    <col min="10" max="11" width="12.7109375" style="41" customWidth="1"/>
    <col min="12" max="12" width="12.7109375" style="435" customWidth="1"/>
    <col min="13" max="15" width="13.7109375" style="435" customWidth="1"/>
    <col min="16" max="16" width="12.85546875" customWidth="1"/>
  </cols>
  <sheetData>
    <row r="1" spans="1:16" ht="96" customHeight="1" thickBot="1" x14ac:dyDescent="0.3">
      <c r="A1" s="146" t="s">
        <v>110</v>
      </c>
      <c r="B1" s="2" t="s">
        <v>8</v>
      </c>
      <c r="C1" s="2" t="s">
        <v>53</v>
      </c>
      <c r="D1" s="2" t="s">
        <v>7</v>
      </c>
      <c r="E1" s="2" t="s">
        <v>59</v>
      </c>
      <c r="F1" s="26" t="s">
        <v>13</v>
      </c>
      <c r="G1" s="2" t="s">
        <v>165</v>
      </c>
      <c r="H1" s="2" t="s">
        <v>183</v>
      </c>
      <c r="I1" s="2" t="s">
        <v>182</v>
      </c>
      <c r="J1" s="2" t="s">
        <v>190</v>
      </c>
      <c r="K1" s="2" t="s">
        <v>191</v>
      </c>
      <c r="L1" s="152" t="s">
        <v>186</v>
      </c>
      <c r="M1" s="37" t="s">
        <v>123</v>
      </c>
      <c r="N1" s="2" t="s">
        <v>176</v>
      </c>
      <c r="O1" s="431" t="s">
        <v>187</v>
      </c>
    </row>
    <row r="2" spans="1:16" ht="36" customHeight="1" thickBot="1" x14ac:dyDescent="0.3">
      <c r="A2" s="206">
        <v>1</v>
      </c>
      <c r="B2" s="472" t="s">
        <v>125</v>
      </c>
      <c r="C2" s="472"/>
      <c r="D2" s="472"/>
      <c r="E2" s="472"/>
      <c r="F2" s="472"/>
      <c r="G2" s="66">
        <f t="shared" ref="G2:O2" si="0">G3+G12+G42+G45</f>
        <v>47580</v>
      </c>
      <c r="H2" s="66">
        <f t="shared" si="0"/>
        <v>41692</v>
      </c>
      <c r="I2" s="66">
        <f t="shared" si="0"/>
        <v>28624</v>
      </c>
      <c r="J2" s="66">
        <f t="shared" si="0"/>
        <v>41656</v>
      </c>
      <c r="K2" s="66">
        <f t="shared" si="0"/>
        <v>36665</v>
      </c>
      <c r="L2" s="66">
        <f t="shared" si="0"/>
        <v>28554.400000000001</v>
      </c>
      <c r="M2" s="390">
        <f t="shared" si="0"/>
        <v>27594.400000000001</v>
      </c>
      <c r="N2" s="66">
        <f t="shared" si="0"/>
        <v>28214.400000000001</v>
      </c>
      <c r="O2" s="67">
        <f t="shared" si="0"/>
        <v>28784.400000000001</v>
      </c>
    </row>
    <row r="3" spans="1:16" s="6" customFormat="1" ht="33" customHeight="1" thickBot="1" x14ac:dyDescent="0.3">
      <c r="A3" s="207">
        <v>2</v>
      </c>
      <c r="B3" s="141"/>
      <c r="C3" s="446" t="s">
        <v>133</v>
      </c>
      <c r="D3" s="446"/>
      <c r="E3" s="446"/>
      <c r="F3" s="142"/>
      <c r="G3" s="143">
        <v>14326</v>
      </c>
      <c r="H3" s="143">
        <f t="shared" ref="H3:O3" si="1">SUM(H4:H11)</f>
        <v>9893</v>
      </c>
      <c r="I3" s="143">
        <f t="shared" si="1"/>
        <v>8230</v>
      </c>
      <c r="J3" s="143">
        <f t="shared" si="1"/>
        <v>8230</v>
      </c>
      <c r="K3" s="143">
        <f t="shared" si="1"/>
        <v>6923</v>
      </c>
      <c r="L3" s="164">
        <f t="shared" si="1"/>
        <v>8180</v>
      </c>
      <c r="M3" s="391">
        <f t="shared" si="1"/>
        <v>7180</v>
      </c>
      <c r="N3" s="166">
        <f t="shared" si="1"/>
        <v>7680</v>
      </c>
      <c r="O3" s="389">
        <f t="shared" si="1"/>
        <v>8180</v>
      </c>
    </row>
    <row r="4" spans="1:16" ht="33" customHeight="1" x14ac:dyDescent="0.25">
      <c r="A4" s="131">
        <v>3</v>
      </c>
      <c r="B4" s="42" t="s">
        <v>2</v>
      </c>
      <c r="C4" s="42">
        <v>1341</v>
      </c>
      <c r="D4" s="463" t="s">
        <v>55</v>
      </c>
      <c r="E4" s="44" t="s">
        <v>1</v>
      </c>
      <c r="F4" s="443" t="s">
        <v>48</v>
      </c>
      <c r="G4" s="65">
        <v>1391</v>
      </c>
      <c r="H4" s="65">
        <v>1368</v>
      </c>
      <c r="I4" s="65">
        <v>1300</v>
      </c>
      <c r="J4" s="65">
        <v>1300</v>
      </c>
      <c r="K4" s="65">
        <v>1001</v>
      </c>
      <c r="L4" s="153">
        <v>1250</v>
      </c>
      <c r="M4" s="320">
        <v>1250</v>
      </c>
      <c r="N4" s="65">
        <v>1250</v>
      </c>
      <c r="O4" s="413">
        <v>1250</v>
      </c>
      <c r="P4" s="1"/>
    </row>
    <row r="5" spans="1:16" ht="33" customHeight="1" x14ac:dyDescent="0.25">
      <c r="A5" s="133">
        <v>4</v>
      </c>
      <c r="B5" s="43" t="s">
        <v>2</v>
      </c>
      <c r="C5" s="43">
        <v>1343</v>
      </c>
      <c r="D5" s="479"/>
      <c r="E5" s="45" t="s">
        <v>86</v>
      </c>
      <c r="F5" s="444"/>
      <c r="G5" s="112">
        <v>5859</v>
      </c>
      <c r="H5" s="112">
        <v>3966</v>
      </c>
      <c r="I5" s="112">
        <v>4000</v>
      </c>
      <c r="J5" s="112">
        <v>4000</v>
      </c>
      <c r="K5" s="112">
        <v>3826</v>
      </c>
      <c r="L5" s="341">
        <v>4000</v>
      </c>
      <c r="M5" s="322">
        <v>3000</v>
      </c>
      <c r="N5" s="112">
        <v>3500</v>
      </c>
      <c r="O5" s="414">
        <v>4000</v>
      </c>
    </row>
    <row r="6" spans="1:16" ht="34.5" customHeight="1" thickBot="1" x14ac:dyDescent="0.3">
      <c r="A6" s="187">
        <v>5</v>
      </c>
      <c r="B6" s="58" t="s">
        <v>2</v>
      </c>
      <c r="C6" s="58">
        <v>1345</v>
      </c>
      <c r="D6" s="464"/>
      <c r="E6" s="263" t="s">
        <v>171</v>
      </c>
      <c r="F6" s="445"/>
      <c r="G6" s="36">
        <v>4249</v>
      </c>
      <c r="H6" s="36">
        <v>1973</v>
      </c>
      <c r="I6" s="36">
        <v>0</v>
      </c>
      <c r="J6" s="36">
        <v>0</v>
      </c>
      <c r="K6" s="36">
        <v>0</v>
      </c>
      <c r="L6" s="342">
        <v>0</v>
      </c>
      <c r="M6" s="323">
        <v>0</v>
      </c>
      <c r="N6" s="36">
        <v>0</v>
      </c>
      <c r="O6" s="337">
        <v>0</v>
      </c>
    </row>
    <row r="7" spans="1:16" ht="30.75" customHeight="1" thickBot="1" x14ac:dyDescent="0.3">
      <c r="A7" s="140">
        <v>6</v>
      </c>
      <c r="B7" s="473" t="s">
        <v>2</v>
      </c>
      <c r="C7" s="475">
        <v>1361</v>
      </c>
      <c r="D7" s="479" t="s">
        <v>0</v>
      </c>
      <c r="E7" s="477" t="s">
        <v>131</v>
      </c>
      <c r="F7" s="281" t="s">
        <v>48</v>
      </c>
      <c r="G7" s="38">
        <v>115</v>
      </c>
      <c r="H7" s="38">
        <v>135</v>
      </c>
      <c r="I7" s="38">
        <v>100</v>
      </c>
      <c r="J7" s="38">
        <v>100</v>
      </c>
      <c r="K7" s="38">
        <v>121</v>
      </c>
      <c r="L7" s="158">
        <v>100</v>
      </c>
      <c r="M7" s="193">
        <v>100</v>
      </c>
      <c r="N7" s="38">
        <v>100</v>
      </c>
      <c r="O7" s="339">
        <v>100</v>
      </c>
      <c r="P7" s="1"/>
    </row>
    <row r="8" spans="1:16" ht="30.75" customHeight="1" thickBot="1" x14ac:dyDescent="0.3">
      <c r="A8" s="133">
        <v>7</v>
      </c>
      <c r="B8" s="473"/>
      <c r="C8" s="475"/>
      <c r="D8" s="479"/>
      <c r="E8" s="477"/>
      <c r="F8" s="285" t="s">
        <v>3</v>
      </c>
      <c r="G8" s="38">
        <v>576</v>
      </c>
      <c r="H8" s="38">
        <v>658</v>
      </c>
      <c r="I8" s="38">
        <v>530</v>
      </c>
      <c r="J8" s="38">
        <v>530</v>
      </c>
      <c r="K8" s="38">
        <v>451</v>
      </c>
      <c r="L8" s="158">
        <v>430</v>
      </c>
      <c r="M8" s="193">
        <v>430</v>
      </c>
      <c r="N8" s="38">
        <v>430</v>
      </c>
      <c r="O8" s="339">
        <v>430</v>
      </c>
    </row>
    <row r="9" spans="1:16" ht="30.75" customHeight="1" thickBot="1" x14ac:dyDescent="0.3">
      <c r="A9" s="133">
        <v>8</v>
      </c>
      <c r="B9" s="473"/>
      <c r="C9" s="475"/>
      <c r="D9" s="479"/>
      <c r="E9" s="477"/>
      <c r="F9" s="295" t="s">
        <v>51</v>
      </c>
      <c r="G9" s="38">
        <v>313</v>
      </c>
      <c r="H9" s="38">
        <v>221</v>
      </c>
      <c r="I9" s="38">
        <v>350</v>
      </c>
      <c r="J9" s="38">
        <v>350</v>
      </c>
      <c r="K9" s="38">
        <v>148</v>
      </c>
      <c r="L9" s="158">
        <v>350</v>
      </c>
      <c r="M9" s="193">
        <v>350</v>
      </c>
      <c r="N9" s="38">
        <v>350</v>
      </c>
      <c r="O9" s="339">
        <v>350</v>
      </c>
    </row>
    <row r="10" spans="1:16" ht="30.75" customHeight="1" thickBot="1" x14ac:dyDescent="0.3">
      <c r="A10" s="133">
        <v>9</v>
      </c>
      <c r="B10" s="473"/>
      <c r="C10" s="475"/>
      <c r="D10" s="479"/>
      <c r="E10" s="477"/>
      <c r="F10" s="293" t="s">
        <v>50</v>
      </c>
      <c r="G10" s="38">
        <v>721</v>
      </c>
      <c r="H10" s="38">
        <v>661</v>
      </c>
      <c r="I10" s="38">
        <v>750</v>
      </c>
      <c r="J10" s="38">
        <v>750</v>
      </c>
      <c r="K10" s="38">
        <v>555</v>
      </c>
      <c r="L10" s="158">
        <v>750</v>
      </c>
      <c r="M10" s="193">
        <v>750</v>
      </c>
      <c r="N10" s="38">
        <v>750</v>
      </c>
      <c r="O10" s="339">
        <v>750</v>
      </c>
    </row>
    <row r="11" spans="1:16" ht="30.75" customHeight="1" thickBot="1" x14ac:dyDescent="0.3">
      <c r="A11" s="135">
        <v>10</v>
      </c>
      <c r="B11" s="474"/>
      <c r="C11" s="476"/>
      <c r="D11" s="464"/>
      <c r="E11" s="478"/>
      <c r="F11" s="287" t="s">
        <v>49</v>
      </c>
      <c r="G11" s="78">
        <v>1101</v>
      </c>
      <c r="H11" s="78">
        <v>911</v>
      </c>
      <c r="I11" s="78">
        <v>1200</v>
      </c>
      <c r="J11" s="78">
        <v>1200</v>
      </c>
      <c r="K11" s="78">
        <v>821</v>
      </c>
      <c r="L11" s="154">
        <v>1300</v>
      </c>
      <c r="M11" s="321">
        <v>1300</v>
      </c>
      <c r="N11" s="78">
        <v>1300</v>
      </c>
      <c r="O11" s="338">
        <v>1300</v>
      </c>
    </row>
    <row r="12" spans="1:16" s="9" customFormat="1" ht="33" customHeight="1" thickBot="1" x14ac:dyDescent="0.3">
      <c r="A12" s="208">
        <v>11</v>
      </c>
      <c r="B12" s="188"/>
      <c r="C12" s="446" t="s">
        <v>134</v>
      </c>
      <c r="D12" s="446"/>
      <c r="E12" s="446"/>
      <c r="F12" s="189"/>
      <c r="G12" s="166">
        <v>18928</v>
      </c>
      <c r="H12" s="166">
        <f>SUM(H13:H41)</f>
        <v>17515</v>
      </c>
      <c r="I12" s="166">
        <f t="shared" ref="I12:N12" si="2">SUM(I13:I41)</f>
        <v>20394</v>
      </c>
      <c r="J12" s="166">
        <f t="shared" si="2"/>
        <v>20394</v>
      </c>
      <c r="K12" s="166">
        <f t="shared" si="2"/>
        <v>15419</v>
      </c>
      <c r="L12" s="164">
        <f t="shared" si="2"/>
        <v>20374.400000000001</v>
      </c>
      <c r="M12" s="391">
        <f t="shared" si="2"/>
        <v>20414.400000000001</v>
      </c>
      <c r="N12" s="166">
        <f t="shared" si="2"/>
        <v>20534.400000000001</v>
      </c>
      <c r="O12" s="389">
        <f t="shared" ref="O12" si="3">SUM(O13:O41)</f>
        <v>20604.400000000001</v>
      </c>
    </row>
    <row r="13" spans="1:16" ht="33" customHeight="1" thickBot="1" x14ac:dyDescent="0.3">
      <c r="A13" s="133">
        <v>12</v>
      </c>
      <c r="B13" s="258">
        <v>3111</v>
      </c>
      <c r="C13" s="447">
        <v>2111</v>
      </c>
      <c r="D13" s="453" t="s">
        <v>132</v>
      </c>
      <c r="E13" s="377" t="s">
        <v>9</v>
      </c>
      <c r="F13" s="288" t="s">
        <v>172</v>
      </c>
      <c r="G13" s="38">
        <v>2</v>
      </c>
      <c r="H13" s="38">
        <v>1</v>
      </c>
      <c r="I13" s="38">
        <v>3</v>
      </c>
      <c r="J13" s="38">
        <v>3</v>
      </c>
      <c r="K13" s="38">
        <v>1</v>
      </c>
      <c r="L13" s="387">
        <v>2.4</v>
      </c>
      <c r="M13" s="193">
        <v>2.4</v>
      </c>
      <c r="N13" s="38">
        <v>2.4</v>
      </c>
      <c r="O13" s="339">
        <v>2.4</v>
      </c>
      <c r="P13" s="386"/>
    </row>
    <row r="14" spans="1:16" ht="39" customHeight="1" thickBot="1" x14ac:dyDescent="0.3">
      <c r="A14" s="133">
        <v>13</v>
      </c>
      <c r="B14" s="258">
        <v>3429</v>
      </c>
      <c r="C14" s="447"/>
      <c r="D14" s="453"/>
      <c r="E14" s="377"/>
      <c r="F14" s="289" t="s">
        <v>162</v>
      </c>
      <c r="G14" s="230">
        <v>0</v>
      </c>
      <c r="H14" s="230">
        <v>1048</v>
      </c>
      <c r="I14" s="230">
        <v>900</v>
      </c>
      <c r="J14" s="230">
        <v>900</v>
      </c>
      <c r="K14" s="230">
        <v>955</v>
      </c>
      <c r="L14" s="388">
        <v>1100</v>
      </c>
      <c r="M14" s="432">
        <v>1150</v>
      </c>
      <c r="N14" s="230">
        <v>1200</v>
      </c>
      <c r="O14" s="433">
        <v>1250</v>
      </c>
      <c r="P14" s="386"/>
    </row>
    <row r="15" spans="1:16" ht="33" customHeight="1" x14ac:dyDescent="0.25">
      <c r="A15" s="133">
        <v>14</v>
      </c>
      <c r="B15" s="254">
        <v>3639</v>
      </c>
      <c r="C15" s="447"/>
      <c r="D15" s="453"/>
      <c r="E15" s="377"/>
      <c r="F15" s="296" t="s">
        <v>80</v>
      </c>
      <c r="G15" s="65">
        <v>43</v>
      </c>
      <c r="H15" s="65">
        <v>0</v>
      </c>
      <c r="I15" s="65">
        <v>0</v>
      </c>
      <c r="J15" s="65">
        <v>0</v>
      </c>
      <c r="K15" s="65">
        <v>0</v>
      </c>
      <c r="L15" s="153">
        <v>0</v>
      </c>
      <c r="M15" s="320">
        <v>0</v>
      </c>
      <c r="N15" s="65">
        <v>0</v>
      </c>
      <c r="O15" s="413">
        <v>0</v>
      </c>
      <c r="P15" s="1"/>
    </row>
    <row r="16" spans="1:16" ht="33" customHeight="1" x14ac:dyDescent="0.25">
      <c r="A16" s="133">
        <v>15</v>
      </c>
      <c r="B16" s="255">
        <v>6171</v>
      </c>
      <c r="C16" s="447"/>
      <c r="D16" s="453"/>
      <c r="E16" s="377"/>
      <c r="F16" s="297" t="s">
        <v>64</v>
      </c>
      <c r="G16" s="77">
        <v>243</v>
      </c>
      <c r="H16" s="77">
        <v>141</v>
      </c>
      <c r="I16" s="77">
        <v>200</v>
      </c>
      <c r="J16" s="77">
        <v>200</v>
      </c>
      <c r="K16" s="77">
        <v>100</v>
      </c>
      <c r="L16" s="155">
        <v>150</v>
      </c>
      <c r="M16" s="324">
        <v>150</v>
      </c>
      <c r="N16" s="77">
        <v>150</v>
      </c>
      <c r="O16" s="434">
        <v>150</v>
      </c>
    </row>
    <row r="17" spans="1:15" ht="33" customHeight="1" thickBot="1" x14ac:dyDescent="0.3">
      <c r="A17" s="133">
        <v>16</v>
      </c>
      <c r="B17" s="255">
        <v>3429</v>
      </c>
      <c r="C17" s="447"/>
      <c r="D17" s="453"/>
      <c r="E17" s="377"/>
      <c r="F17" s="298" t="s">
        <v>157</v>
      </c>
      <c r="G17" s="36">
        <v>906</v>
      </c>
      <c r="H17" s="36">
        <v>0</v>
      </c>
      <c r="I17" s="36">
        <v>0</v>
      </c>
      <c r="J17" s="36">
        <v>0</v>
      </c>
      <c r="K17" s="36">
        <v>0</v>
      </c>
      <c r="L17" s="342">
        <v>0</v>
      </c>
      <c r="M17" s="323">
        <v>0</v>
      </c>
      <c r="N17" s="36">
        <v>0</v>
      </c>
      <c r="O17" s="337">
        <v>0</v>
      </c>
    </row>
    <row r="18" spans="1:15" ht="33" customHeight="1" thickBot="1" x14ac:dyDescent="0.3">
      <c r="A18" s="148">
        <v>17</v>
      </c>
      <c r="B18" s="256">
        <v>3399</v>
      </c>
      <c r="C18" s="447"/>
      <c r="D18" s="453"/>
      <c r="E18" s="377"/>
      <c r="F18" s="304" t="s">
        <v>88</v>
      </c>
      <c r="G18" s="230">
        <v>15</v>
      </c>
      <c r="H18" s="230">
        <v>4</v>
      </c>
      <c r="I18" s="230">
        <v>15</v>
      </c>
      <c r="J18" s="230">
        <v>15</v>
      </c>
      <c r="K18" s="230">
        <v>0</v>
      </c>
      <c r="L18" s="223">
        <v>15</v>
      </c>
      <c r="M18" s="432">
        <v>15</v>
      </c>
      <c r="N18" s="230">
        <v>15</v>
      </c>
      <c r="O18" s="433">
        <v>15</v>
      </c>
    </row>
    <row r="19" spans="1:15" ht="26.1" customHeight="1" thickBot="1" x14ac:dyDescent="0.3">
      <c r="A19" s="134">
        <v>18</v>
      </c>
      <c r="B19" s="261">
        <v>3111</v>
      </c>
      <c r="C19" s="48">
        <v>2132</v>
      </c>
      <c r="D19" s="458" t="s">
        <v>58</v>
      </c>
      <c r="E19" s="226" t="s">
        <v>68</v>
      </c>
      <c r="F19" s="288" t="s">
        <v>163</v>
      </c>
      <c r="G19" s="38">
        <v>292</v>
      </c>
      <c r="H19" s="38">
        <v>266</v>
      </c>
      <c r="I19" s="38">
        <v>290</v>
      </c>
      <c r="J19" s="38">
        <v>290</v>
      </c>
      <c r="K19" s="38">
        <v>193</v>
      </c>
      <c r="L19" s="158">
        <v>266</v>
      </c>
      <c r="M19" s="193">
        <v>266</v>
      </c>
      <c r="N19" s="38">
        <v>266</v>
      </c>
      <c r="O19" s="339">
        <v>266</v>
      </c>
    </row>
    <row r="20" spans="1:15" ht="29.25" customHeight="1" thickBot="1" x14ac:dyDescent="0.3">
      <c r="A20" s="140">
        <v>19</v>
      </c>
      <c r="B20" s="258">
        <v>6171</v>
      </c>
      <c r="C20" s="259">
        <v>2131</v>
      </c>
      <c r="D20" s="453"/>
      <c r="E20" s="260" t="s">
        <v>69</v>
      </c>
      <c r="F20" s="454" t="s">
        <v>51</v>
      </c>
      <c r="G20" s="78">
        <v>195</v>
      </c>
      <c r="H20" s="78">
        <v>180</v>
      </c>
      <c r="I20" s="78">
        <v>250</v>
      </c>
      <c r="J20" s="78">
        <v>250</v>
      </c>
      <c r="K20" s="78">
        <v>117</v>
      </c>
      <c r="L20" s="154">
        <v>200</v>
      </c>
      <c r="M20" s="321">
        <v>200</v>
      </c>
      <c r="N20" s="78">
        <v>200</v>
      </c>
      <c r="O20" s="338">
        <v>200</v>
      </c>
    </row>
    <row r="21" spans="1:15" ht="29.25" customHeight="1" thickBot="1" x14ac:dyDescent="0.3">
      <c r="A21" s="133">
        <v>20</v>
      </c>
      <c r="B21" s="256">
        <v>6171</v>
      </c>
      <c r="C21" s="61">
        <v>2132</v>
      </c>
      <c r="D21" s="453"/>
      <c r="E21" s="226" t="s">
        <v>119</v>
      </c>
      <c r="F21" s="454"/>
      <c r="G21" s="77">
        <v>1167</v>
      </c>
      <c r="H21" s="77">
        <v>1145</v>
      </c>
      <c r="I21" s="77">
        <v>1200</v>
      </c>
      <c r="J21" s="77">
        <v>1200</v>
      </c>
      <c r="K21" s="77">
        <v>787</v>
      </c>
      <c r="L21" s="155">
        <v>1150</v>
      </c>
      <c r="M21" s="324">
        <v>1150</v>
      </c>
      <c r="N21" s="77">
        <v>1200</v>
      </c>
      <c r="O21" s="434">
        <v>1200</v>
      </c>
    </row>
    <row r="22" spans="1:15" ht="33.75" customHeight="1" thickBot="1" x14ac:dyDescent="0.3">
      <c r="A22" s="133">
        <v>21</v>
      </c>
      <c r="B22" s="256">
        <v>3429</v>
      </c>
      <c r="C22" s="61">
        <v>2132</v>
      </c>
      <c r="D22" s="453"/>
      <c r="E22" s="252" t="s">
        <v>159</v>
      </c>
      <c r="F22" s="454"/>
      <c r="G22" s="77">
        <v>238</v>
      </c>
      <c r="H22" s="77">
        <v>0</v>
      </c>
      <c r="I22" s="77">
        <v>0</v>
      </c>
      <c r="J22" s="77">
        <v>0</v>
      </c>
      <c r="K22" s="77">
        <v>0</v>
      </c>
      <c r="L22" s="155">
        <v>0</v>
      </c>
      <c r="M22" s="324">
        <v>0</v>
      </c>
      <c r="N22" s="77">
        <v>0</v>
      </c>
      <c r="O22" s="434">
        <v>0</v>
      </c>
    </row>
    <row r="23" spans="1:15" ht="33.75" customHeight="1" thickBot="1" x14ac:dyDescent="0.3">
      <c r="A23" s="133">
        <v>22</v>
      </c>
      <c r="B23" s="256">
        <v>3429</v>
      </c>
      <c r="C23" s="46">
        <v>2133</v>
      </c>
      <c r="D23" s="453"/>
      <c r="E23" s="222" t="s">
        <v>158</v>
      </c>
      <c r="F23" s="455"/>
      <c r="G23" s="77">
        <v>30</v>
      </c>
      <c r="H23" s="77">
        <v>0</v>
      </c>
      <c r="I23" s="77">
        <v>0</v>
      </c>
      <c r="J23" s="77">
        <v>0</v>
      </c>
      <c r="K23" s="77">
        <v>0</v>
      </c>
      <c r="L23" s="155">
        <v>0</v>
      </c>
      <c r="M23" s="324">
        <v>0</v>
      </c>
      <c r="N23" s="77">
        <v>0</v>
      </c>
      <c r="O23" s="434">
        <v>0</v>
      </c>
    </row>
    <row r="24" spans="1:15" ht="33.75" customHeight="1" thickBot="1" x14ac:dyDescent="0.3">
      <c r="A24" s="133">
        <v>23</v>
      </c>
      <c r="B24" s="256">
        <v>3429</v>
      </c>
      <c r="C24" s="46">
        <v>2133</v>
      </c>
      <c r="D24" s="453"/>
      <c r="E24" s="252" t="s">
        <v>160</v>
      </c>
      <c r="F24" s="456" t="s">
        <v>164</v>
      </c>
      <c r="G24" s="77">
        <v>0</v>
      </c>
      <c r="H24" s="77">
        <v>177</v>
      </c>
      <c r="I24" s="77">
        <v>180</v>
      </c>
      <c r="J24" s="77">
        <v>180</v>
      </c>
      <c r="K24" s="77">
        <v>337</v>
      </c>
      <c r="L24" s="155">
        <v>350</v>
      </c>
      <c r="M24" s="324">
        <v>360</v>
      </c>
      <c r="N24" s="77">
        <v>380</v>
      </c>
      <c r="O24" s="434">
        <v>400</v>
      </c>
    </row>
    <row r="25" spans="1:15" ht="33" customHeight="1" thickBot="1" x14ac:dyDescent="0.3">
      <c r="A25" s="133">
        <v>24</v>
      </c>
      <c r="B25" s="254">
        <v>3429</v>
      </c>
      <c r="C25" s="46">
        <v>2133</v>
      </c>
      <c r="D25" s="453"/>
      <c r="E25" s="226" t="s">
        <v>161</v>
      </c>
      <c r="F25" s="457"/>
      <c r="G25" s="77">
        <v>0</v>
      </c>
      <c r="H25" s="77">
        <v>27</v>
      </c>
      <c r="I25" s="77">
        <v>23</v>
      </c>
      <c r="J25" s="77">
        <v>23</v>
      </c>
      <c r="K25" s="77">
        <v>72</v>
      </c>
      <c r="L25" s="155">
        <v>65</v>
      </c>
      <c r="M25" s="324">
        <v>65</v>
      </c>
      <c r="N25" s="77">
        <v>65</v>
      </c>
      <c r="O25" s="434">
        <v>65</v>
      </c>
    </row>
    <row r="26" spans="1:15" ht="37.5" customHeight="1" thickBot="1" x14ac:dyDescent="0.3">
      <c r="A26" s="149">
        <v>25</v>
      </c>
      <c r="B26" s="253">
        <v>3639</v>
      </c>
      <c r="C26" s="257" t="s">
        <v>91</v>
      </c>
      <c r="D26" s="459"/>
      <c r="E26" s="224" t="s">
        <v>92</v>
      </c>
      <c r="F26" s="282" t="s">
        <v>48</v>
      </c>
      <c r="G26" s="38">
        <v>14580</v>
      </c>
      <c r="H26" s="38">
        <v>12870</v>
      </c>
      <c r="I26" s="38">
        <v>16420</v>
      </c>
      <c r="J26" s="38">
        <v>16420</v>
      </c>
      <c r="K26" s="38">
        <v>12024</v>
      </c>
      <c r="L26" s="158">
        <v>16000</v>
      </c>
      <c r="M26" s="193">
        <v>16000</v>
      </c>
      <c r="N26" s="38">
        <v>16000</v>
      </c>
      <c r="O26" s="339">
        <v>16000</v>
      </c>
    </row>
    <row r="27" spans="1:15" ht="32.25" customHeight="1" thickBot="1" x14ac:dyDescent="0.3">
      <c r="A27" s="134">
        <v>26</v>
      </c>
      <c r="B27" s="128">
        <v>6310</v>
      </c>
      <c r="C27" s="48">
        <v>2141</v>
      </c>
      <c r="D27" s="59" t="s">
        <v>60</v>
      </c>
      <c r="E27" s="47" t="s">
        <v>4</v>
      </c>
      <c r="F27" s="344" t="s">
        <v>48</v>
      </c>
      <c r="G27" s="38">
        <v>2</v>
      </c>
      <c r="H27" s="38">
        <v>2</v>
      </c>
      <c r="I27" s="38">
        <v>2</v>
      </c>
      <c r="J27" s="38">
        <v>2</v>
      </c>
      <c r="K27" s="38">
        <v>1</v>
      </c>
      <c r="L27" s="158">
        <v>1</v>
      </c>
      <c r="M27" s="193">
        <v>1</v>
      </c>
      <c r="N27" s="38">
        <v>1</v>
      </c>
      <c r="O27" s="339">
        <v>1</v>
      </c>
    </row>
    <row r="28" spans="1:15" ht="23.25" customHeight="1" thickBot="1" x14ac:dyDescent="0.3">
      <c r="A28" s="131">
        <v>27</v>
      </c>
      <c r="B28" s="123">
        <v>6409</v>
      </c>
      <c r="C28" s="448">
        <v>2212</v>
      </c>
      <c r="D28" s="49"/>
      <c r="E28" s="450" t="s">
        <v>5</v>
      </c>
      <c r="F28" s="283" t="s">
        <v>48</v>
      </c>
      <c r="G28" s="38">
        <v>15</v>
      </c>
      <c r="H28" s="38">
        <v>8</v>
      </c>
      <c r="I28" s="38">
        <v>15</v>
      </c>
      <c r="J28" s="38">
        <v>15</v>
      </c>
      <c r="K28" s="38">
        <v>15</v>
      </c>
      <c r="L28" s="158">
        <v>15</v>
      </c>
      <c r="M28" s="193">
        <v>15</v>
      </c>
      <c r="N28" s="38">
        <v>15</v>
      </c>
      <c r="O28" s="339">
        <v>15</v>
      </c>
    </row>
    <row r="29" spans="1:15" ht="24" customHeight="1" thickBot="1" x14ac:dyDescent="0.3">
      <c r="A29" s="133">
        <v>28</v>
      </c>
      <c r="B29" s="129" t="s">
        <v>81</v>
      </c>
      <c r="C29" s="447"/>
      <c r="D29" s="60" t="s">
        <v>61</v>
      </c>
      <c r="E29" s="451" t="s">
        <v>5</v>
      </c>
      <c r="F29" s="286" t="s">
        <v>3</v>
      </c>
      <c r="G29" s="38">
        <v>312</v>
      </c>
      <c r="H29" s="38">
        <v>186</v>
      </c>
      <c r="I29" s="38">
        <v>250</v>
      </c>
      <c r="J29" s="38">
        <v>250</v>
      </c>
      <c r="K29" s="38">
        <v>263</v>
      </c>
      <c r="L29" s="158">
        <v>420</v>
      </c>
      <c r="M29" s="193">
        <v>420</v>
      </c>
      <c r="N29" s="38">
        <v>420</v>
      </c>
      <c r="O29" s="339">
        <v>420</v>
      </c>
    </row>
    <row r="30" spans="1:15" ht="24" customHeight="1" thickBot="1" x14ac:dyDescent="0.3">
      <c r="A30" s="133">
        <v>29</v>
      </c>
      <c r="B30" s="124">
        <v>6171</v>
      </c>
      <c r="C30" s="447"/>
      <c r="D30" s="51"/>
      <c r="E30" s="451" t="s">
        <v>5</v>
      </c>
      <c r="F30" s="299" t="s">
        <v>51</v>
      </c>
      <c r="G30" s="38">
        <v>306</v>
      </c>
      <c r="H30" s="38">
        <v>219</v>
      </c>
      <c r="I30" s="38">
        <v>200</v>
      </c>
      <c r="J30" s="38">
        <v>200</v>
      </c>
      <c r="K30" s="38">
        <v>152</v>
      </c>
      <c r="L30" s="158">
        <v>220</v>
      </c>
      <c r="M30" s="193">
        <v>200</v>
      </c>
      <c r="N30" s="38">
        <v>200</v>
      </c>
      <c r="O30" s="339">
        <v>200</v>
      </c>
    </row>
    <row r="31" spans="1:15" ht="24" customHeight="1" thickBot="1" x14ac:dyDescent="0.3">
      <c r="A31" s="135">
        <v>30</v>
      </c>
      <c r="B31" s="126">
        <v>3635</v>
      </c>
      <c r="C31" s="449"/>
      <c r="D31" s="50"/>
      <c r="E31" s="452" t="s">
        <v>5</v>
      </c>
      <c r="F31" s="290" t="s">
        <v>49</v>
      </c>
      <c r="G31" s="107">
        <v>54</v>
      </c>
      <c r="H31" s="107">
        <v>138</v>
      </c>
      <c r="I31" s="107">
        <v>58</v>
      </c>
      <c r="J31" s="107">
        <v>58</v>
      </c>
      <c r="K31" s="107">
        <v>11</v>
      </c>
      <c r="L31" s="157">
        <v>40</v>
      </c>
      <c r="M31" s="325">
        <v>40</v>
      </c>
      <c r="N31" s="107">
        <v>40</v>
      </c>
      <c r="O31" s="340">
        <v>40</v>
      </c>
    </row>
    <row r="32" spans="1:15" ht="24" customHeight="1" thickBot="1" x14ac:dyDescent="0.3">
      <c r="A32" s="131">
        <v>31</v>
      </c>
      <c r="B32" s="123">
        <v>6409</v>
      </c>
      <c r="C32" s="468">
        <v>2324</v>
      </c>
      <c r="D32" s="458" t="s">
        <v>63</v>
      </c>
      <c r="E32" s="465" t="s">
        <v>6</v>
      </c>
      <c r="F32" s="283" t="s">
        <v>48</v>
      </c>
      <c r="G32" s="38">
        <v>5</v>
      </c>
      <c r="H32" s="38">
        <v>2</v>
      </c>
      <c r="I32" s="38">
        <v>5</v>
      </c>
      <c r="J32" s="38">
        <v>5</v>
      </c>
      <c r="K32" s="38">
        <v>3</v>
      </c>
      <c r="L32" s="158">
        <v>5</v>
      </c>
      <c r="M32" s="193">
        <v>5</v>
      </c>
      <c r="N32" s="38">
        <v>5</v>
      </c>
      <c r="O32" s="339">
        <v>5</v>
      </c>
    </row>
    <row r="33" spans="1:15" ht="24" customHeight="1" thickBot="1" x14ac:dyDescent="0.3">
      <c r="A33" s="133">
        <v>32</v>
      </c>
      <c r="B33" s="129" t="s">
        <v>81</v>
      </c>
      <c r="C33" s="469"/>
      <c r="D33" s="453"/>
      <c r="E33" s="466"/>
      <c r="F33" s="286" t="s">
        <v>82</v>
      </c>
      <c r="G33" s="38">
        <v>0</v>
      </c>
      <c r="H33" s="38">
        <v>0</v>
      </c>
      <c r="I33" s="38">
        <v>20</v>
      </c>
      <c r="J33" s="38">
        <v>20</v>
      </c>
      <c r="K33" s="38">
        <v>3</v>
      </c>
      <c r="L33" s="158">
        <v>10</v>
      </c>
      <c r="M33" s="193">
        <v>10</v>
      </c>
      <c r="N33" s="38">
        <v>10</v>
      </c>
      <c r="O33" s="339">
        <v>10</v>
      </c>
    </row>
    <row r="34" spans="1:15" ht="24" customHeight="1" thickBot="1" x14ac:dyDescent="0.3">
      <c r="A34" s="133">
        <v>33</v>
      </c>
      <c r="B34" s="124">
        <v>6171</v>
      </c>
      <c r="C34" s="469"/>
      <c r="D34" s="453"/>
      <c r="E34" s="466"/>
      <c r="F34" s="299" t="s">
        <v>51</v>
      </c>
      <c r="G34" s="38">
        <v>84</v>
      </c>
      <c r="H34" s="38">
        <v>40</v>
      </c>
      <c r="I34" s="38">
        <v>60</v>
      </c>
      <c r="J34" s="38">
        <v>60</v>
      </c>
      <c r="K34" s="38">
        <v>25</v>
      </c>
      <c r="L34" s="158">
        <v>60</v>
      </c>
      <c r="M34" s="193">
        <v>60</v>
      </c>
      <c r="N34" s="38">
        <v>60</v>
      </c>
      <c r="O34" s="339">
        <v>60</v>
      </c>
    </row>
    <row r="35" spans="1:15" ht="23.25" customHeight="1" thickBot="1" x14ac:dyDescent="0.3">
      <c r="A35" s="135">
        <v>34</v>
      </c>
      <c r="B35" s="126">
        <v>3635</v>
      </c>
      <c r="C35" s="469"/>
      <c r="D35" s="453"/>
      <c r="E35" s="467"/>
      <c r="F35" s="291" t="s">
        <v>49</v>
      </c>
      <c r="G35" s="107">
        <v>14</v>
      </c>
      <c r="H35" s="107">
        <v>15</v>
      </c>
      <c r="I35" s="107">
        <v>13</v>
      </c>
      <c r="J35" s="107">
        <v>13</v>
      </c>
      <c r="K35" s="107">
        <v>1</v>
      </c>
      <c r="L35" s="157">
        <v>10</v>
      </c>
      <c r="M35" s="325">
        <v>10</v>
      </c>
      <c r="N35" s="107">
        <v>10</v>
      </c>
      <c r="O35" s="340">
        <v>10</v>
      </c>
    </row>
    <row r="36" spans="1:15" ht="33" customHeight="1" thickBot="1" x14ac:dyDescent="0.3">
      <c r="A36" s="134">
        <v>35</v>
      </c>
      <c r="B36" s="128">
        <v>3429</v>
      </c>
      <c r="C36" s="469"/>
      <c r="D36" s="453"/>
      <c r="E36" s="225" t="s">
        <v>120</v>
      </c>
      <c r="F36" s="292" t="s">
        <v>49</v>
      </c>
      <c r="G36" s="38">
        <v>0</v>
      </c>
      <c r="H36" s="38">
        <v>2</v>
      </c>
      <c r="I36" s="38">
        <v>0</v>
      </c>
      <c r="J36" s="38">
        <v>0</v>
      </c>
      <c r="K36" s="38">
        <v>84</v>
      </c>
      <c r="L36" s="158">
        <v>0</v>
      </c>
      <c r="M36" s="193">
        <v>0</v>
      </c>
      <c r="N36" s="38">
        <v>0</v>
      </c>
      <c r="O36" s="339">
        <v>0</v>
      </c>
    </row>
    <row r="37" spans="1:15" ht="24" customHeight="1" thickBot="1" x14ac:dyDescent="0.3">
      <c r="A37" s="134">
        <v>36</v>
      </c>
      <c r="B37" s="130">
        <v>3632</v>
      </c>
      <c r="C37" s="469"/>
      <c r="D37" s="453"/>
      <c r="E37" s="47" t="s">
        <v>10</v>
      </c>
      <c r="F37" s="294" t="s">
        <v>50</v>
      </c>
      <c r="G37" s="38">
        <v>183</v>
      </c>
      <c r="H37" s="38">
        <v>171</v>
      </c>
      <c r="I37" s="38">
        <v>80</v>
      </c>
      <c r="J37" s="38">
        <v>80</v>
      </c>
      <c r="K37" s="38">
        <v>42</v>
      </c>
      <c r="L37" s="158">
        <v>80</v>
      </c>
      <c r="M37" s="193">
        <v>80</v>
      </c>
      <c r="N37" s="38">
        <v>80</v>
      </c>
      <c r="O37" s="339">
        <v>80</v>
      </c>
    </row>
    <row r="38" spans="1:15" ht="29.25" customHeight="1" thickBot="1" x14ac:dyDescent="0.3">
      <c r="A38" s="134">
        <v>37</v>
      </c>
      <c r="B38" s="127">
        <v>6171</v>
      </c>
      <c r="C38" s="469"/>
      <c r="D38" s="453"/>
      <c r="E38" s="225" t="s">
        <v>111</v>
      </c>
      <c r="F38" s="300" t="s">
        <v>51</v>
      </c>
      <c r="G38" s="38">
        <v>231</v>
      </c>
      <c r="H38" s="38">
        <v>213</v>
      </c>
      <c r="I38" s="38">
        <v>200</v>
      </c>
      <c r="J38" s="38">
        <v>200</v>
      </c>
      <c r="K38" s="38">
        <v>159</v>
      </c>
      <c r="L38" s="158">
        <v>200</v>
      </c>
      <c r="M38" s="193">
        <v>200</v>
      </c>
      <c r="N38" s="38">
        <v>200</v>
      </c>
      <c r="O38" s="339">
        <v>200</v>
      </c>
    </row>
    <row r="39" spans="1:15" ht="28.5" customHeight="1" thickBot="1" x14ac:dyDescent="0.3">
      <c r="A39" s="131">
        <v>38</v>
      </c>
      <c r="B39" s="123">
        <v>6409</v>
      </c>
      <c r="C39" s="145" t="s">
        <v>95</v>
      </c>
      <c r="D39" s="453"/>
      <c r="E39" s="226" t="s">
        <v>47</v>
      </c>
      <c r="F39" s="284" t="s">
        <v>48</v>
      </c>
      <c r="G39" s="38">
        <v>12</v>
      </c>
      <c r="H39" s="38">
        <v>39</v>
      </c>
      <c r="I39" s="38">
        <v>10</v>
      </c>
      <c r="J39" s="38">
        <v>10</v>
      </c>
      <c r="K39" s="38">
        <v>42</v>
      </c>
      <c r="L39" s="158">
        <v>15</v>
      </c>
      <c r="M39" s="193">
        <v>15</v>
      </c>
      <c r="N39" s="38">
        <v>15</v>
      </c>
      <c r="O39" s="339">
        <v>15</v>
      </c>
    </row>
    <row r="40" spans="1:15" ht="28.5" customHeight="1" thickBot="1" x14ac:dyDescent="0.3">
      <c r="A40" s="135">
        <v>39</v>
      </c>
      <c r="B40" s="125">
        <v>6171</v>
      </c>
      <c r="C40" s="375">
        <v>2322</v>
      </c>
      <c r="D40" s="453"/>
      <c r="E40" s="185" t="s">
        <v>96</v>
      </c>
      <c r="F40" s="301" t="s">
        <v>51</v>
      </c>
      <c r="G40" s="70">
        <v>0</v>
      </c>
      <c r="H40" s="70">
        <v>621</v>
      </c>
      <c r="I40" s="70">
        <v>0</v>
      </c>
      <c r="J40" s="70">
        <v>0</v>
      </c>
      <c r="K40" s="70">
        <v>32</v>
      </c>
      <c r="L40" s="156">
        <v>0</v>
      </c>
      <c r="M40" s="40">
        <v>0</v>
      </c>
      <c r="N40" s="70">
        <v>0</v>
      </c>
      <c r="O40" s="347">
        <v>0</v>
      </c>
    </row>
    <row r="41" spans="1:15" ht="50.25" customHeight="1" thickBot="1" x14ac:dyDescent="0.3">
      <c r="A41" s="135">
        <v>40</v>
      </c>
      <c r="B41" s="48">
        <v>6171</v>
      </c>
      <c r="C41" s="48">
        <v>2310</v>
      </c>
      <c r="D41" s="186" t="s">
        <v>62</v>
      </c>
      <c r="E41" s="47" t="s">
        <v>65</v>
      </c>
      <c r="F41" s="302" t="s">
        <v>51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7">
        <v>0</v>
      </c>
      <c r="M41" s="193">
        <v>0</v>
      </c>
      <c r="N41" s="38">
        <v>0</v>
      </c>
      <c r="O41" s="339">
        <v>0</v>
      </c>
    </row>
    <row r="42" spans="1:15" ht="33" customHeight="1" thickBot="1" x14ac:dyDescent="0.3">
      <c r="A42" s="209">
        <v>41</v>
      </c>
      <c r="B42" s="470" t="s">
        <v>135</v>
      </c>
      <c r="C42" s="471"/>
      <c r="D42" s="461"/>
      <c r="E42" s="461"/>
      <c r="F42" s="462"/>
      <c r="G42" s="166">
        <f>G43+G44</f>
        <v>0</v>
      </c>
      <c r="H42" s="166">
        <f>H43+H44</f>
        <v>720</v>
      </c>
      <c r="I42" s="166">
        <f t="shared" ref="I42:J42" si="4">I43+I44</f>
        <v>0</v>
      </c>
      <c r="J42" s="166">
        <f t="shared" si="4"/>
        <v>375</v>
      </c>
      <c r="K42" s="166">
        <f>K43+K44</f>
        <v>0</v>
      </c>
      <c r="L42" s="436">
        <f t="shared" ref="L42:N42" si="5">L43+L44</f>
        <v>0</v>
      </c>
      <c r="M42" s="391">
        <f t="shared" si="5"/>
        <v>0</v>
      </c>
      <c r="N42" s="166">
        <f t="shared" si="5"/>
        <v>0</v>
      </c>
      <c r="O42" s="389">
        <f t="shared" ref="O42" si="6">O43+O44</f>
        <v>0</v>
      </c>
    </row>
    <row r="43" spans="1:15" ht="43.15" customHeight="1" thickBot="1" x14ac:dyDescent="0.3">
      <c r="A43" s="345">
        <v>42</v>
      </c>
      <c r="B43" s="264">
        <v>2219</v>
      </c>
      <c r="C43" s="267">
        <v>3121</v>
      </c>
      <c r="D43" s="186" t="s">
        <v>175</v>
      </c>
      <c r="E43" s="265" t="s">
        <v>174</v>
      </c>
      <c r="F43" s="291" t="s">
        <v>49</v>
      </c>
      <c r="G43" s="163">
        <v>0</v>
      </c>
      <c r="H43" s="163">
        <v>500</v>
      </c>
      <c r="I43" s="163">
        <v>0</v>
      </c>
      <c r="J43" s="163">
        <v>375</v>
      </c>
      <c r="K43" s="163">
        <v>0</v>
      </c>
      <c r="L43" s="436">
        <v>0</v>
      </c>
      <c r="M43" s="332">
        <v>0</v>
      </c>
      <c r="N43" s="163">
        <v>0</v>
      </c>
      <c r="O43" s="163">
        <v>0</v>
      </c>
    </row>
    <row r="44" spans="1:15" ht="70.900000000000006" customHeight="1" thickBot="1" x14ac:dyDescent="0.3">
      <c r="A44" s="149">
        <v>43</v>
      </c>
      <c r="B44" s="376">
        <v>6171</v>
      </c>
      <c r="C44" s="376">
        <v>3113</v>
      </c>
      <c r="D44" s="186" t="s">
        <v>173</v>
      </c>
      <c r="E44" s="266" t="s">
        <v>137</v>
      </c>
      <c r="F44" s="303" t="s">
        <v>51</v>
      </c>
      <c r="G44" s="107">
        <v>0</v>
      </c>
      <c r="H44" s="107">
        <v>220</v>
      </c>
      <c r="I44" s="107">
        <v>0</v>
      </c>
      <c r="J44" s="107">
        <v>0</v>
      </c>
      <c r="K44" s="107">
        <v>0</v>
      </c>
      <c r="L44" s="437">
        <v>0</v>
      </c>
      <c r="M44" s="325">
        <v>0</v>
      </c>
      <c r="N44" s="107">
        <v>0</v>
      </c>
      <c r="O44" s="107">
        <v>0</v>
      </c>
    </row>
    <row r="45" spans="1:15" ht="33" customHeight="1" thickBot="1" x14ac:dyDescent="0.3">
      <c r="A45" s="208">
        <v>44</v>
      </c>
      <c r="B45" s="460" t="s">
        <v>136</v>
      </c>
      <c r="C45" s="461"/>
      <c r="D45" s="461"/>
      <c r="E45" s="461"/>
      <c r="F45" s="462"/>
      <c r="G45" s="166">
        <f>G46+G47</f>
        <v>14326</v>
      </c>
      <c r="H45" s="166">
        <f>H46+H47</f>
        <v>13564</v>
      </c>
      <c r="I45" s="166">
        <f t="shared" ref="I45:N45" si="7">I46+I47</f>
        <v>0</v>
      </c>
      <c r="J45" s="166">
        <f t="shared" si="7"/>
        <v>12657</v>
      </c>
      <c r="K45" s="166">
        <f t="shared" si="7"/>
        <v>14323</v>
      </c>
      <c r="L45" s="436">
        <f t="shared" si="7"/>
        <v>0</v>
      </c>
      <c r="M45" s="391">
        <f t="shared" si="7"/>
        <v>0</v>
      </c>
      <c r="N45" s="166">
        <f t="shared" si="7"/>
        <v>0</v>
      </c>
      <c r="O45" s="389">
        <f t="shared" ref="O45" si="8">O46+O47</f>
        <v>0</v>
      </c>
    </row>
    <row r="46" spans="1:15" ht="27.75" customHeight="1" thickBot="1" x14ac:dyDescent="0.3">
      <c r="A46" s="140">
        <v>45</v>
      </c>
      <c r="B46" s="144">
        <v>6330</v>
      </c>
      <c r="C46" s="144" t="s">
        <v>67</v>
      </c>
      <c r="D46" s="463" t="s">
        <v>93</v>
      </c>
      <c r="E46" s="227" t="s">
        <v>94</v>
      </c>
      <c r="F46" s="443" t="s">
        <v>48</v>
      </c>
      <c r="G46" s="38">
        <v>13850</v>
      </c>
      <c r="H46" s="38">
        <v>13564</v>
      </c>
      <c r="I46" s="38">
        <v>0</v>
      </c>
      <c r="J46" s="38">
        <v>12657</v>
      </c>
      <c r="K46" s="38">
        <v>14323</v>
      </c>
      <c r="L46" s="387"/>
      <c r="M46" s="193"/>
      <c r="N46" s="38"/>
      <c r="O46" s="339"/>
    </row>
    <row r="47" spans="1:15" ht="28.5" customHeight="1" thickBot="1" x14ac:dyDescent="0.3">
      <c r="A47" s="135">
        <v>46</v>
      </c>
      <c r="B47" s="58">
        <v>6330</v>
      </c>
      <c r="C47" s="58" t="s">
        <v>67</v>
      </c>
      <c r="D47" s="464"/>
      <c r="E47" s="374" t="s">
        <v>46</v>
      </c>
      <c r="F47" s="445"/>
      <c r="G47" s="70">
        <v>476</v>
      </c>
      <c r="H47" s="70">
        <v>0</v>
      </c>
      <c r="I47" s="70">
        <v>0</v>
      </c>
      <c r="J47" s="70">
        <v>0</v>
      </c>
      <c r="K47" s="70">
        <v>0</v>
      </c>
      <c r="L47" s="439"/>
      <c r="M47" s="40"/>
      <c r="N47" s="70"/>
      <c r="O47" s="347"/>
    </row>
    <row r="48" spans="1:15" ht="12" customHeight="1" x14ac:dyDescent="0.25">
      <c r="B48" s="150"/>
      <c r="C48" s="150"/>
      <c r="D48" s="151"/>
      <c r="E48" s="440">
        <v>44504</v>
      </c>
      <c r="F48" s="27"/>
      <c r="G48" s="39"/>
      <c r="H48" s="40"/>
      <c r="I48" s="39"/>
      <c r="J48" s="39"/>
      <c r="K48" s="40"/>
      <c r="L48" s="40"/>
      <c r="M48" s="40"/>
      <c r="N48" s="40"/>
      <c r="O48" s="40"/>
    </row>
    <row r="49" spans="1:15" ht="12" customHeight="1" x14ac:dyDescent="0.25">
      <c r="B49" s="150"/>
      <c r="C49" s="150"/>
      <c r="D49" s="151"/>
      <c r="E49" s="27"/>
      <c r="F49" s="27"/>
      <c r="G49" s="441"/>
      <c r="H49" s="441"/>
      <c r="I49" s="441"/>
      <c r="J49" s="441"/>
      <c r="K49" s="441"/>
      <c r="L49" s="40"/>
      <c r="M49" s="40"/>
      <c r="N49" s="40"/>
      <c r="O49" s="40"/>
    </row>
    <row r="50" spans="1:15" x14ac:dyDescent="0.25">
      <c r="A50" s="442"/>
      <c r="B50" s="442"/>
    </row>
    <row r="51" spans="1:15" x14ac:dyDescent="0.25">
      <c r="A51" s="442"/>
      <c r="B51" s="442"/>
    </row>
  </sheetData>
  <sortState ref="B30:L41">
    <sortCondition ref="E30:E41"/>
  </sortState>
  <mergeCells count="27">
    <mergeCell ref="E32:E35"/>
    <mergeCell ref="C32:C38"/>
    <mergeCell ref="B42:F42"/>
    <mergeCell ref="D32:D40"/>
    <mergeCell ref="B2:F2"/>
    <mergeCell ref="B7:B11"/>
    <mergeCell ref="C7:C11"/>
    <mergeCell ref="E7:E11"/>
    <mergeCell ref="C3:E3"/>
    <mergeCell ref="D4:D6"/>
    <mergeCell ref="D7:D11"/>
    <mergeCell ref="I49:K49"/>
    <mergeCell ref="G49:H49"/>
    <mergeCell ref="A50:B50"/>
    <mergeCell ref="A51:B51"/>
    <mergeCell ref="F4:F6"/>
    <mergeCell ref="C12:E12"/>
    <mergeCell ref="C13:C18"/>
    <mergeCell ref="C28:C31"/>
    <mergeCell ref="E28:E31"/>
    <mergeCell ref="D13:D18"/>
    <mergeCell ref="F46:F47"/>
    <mergeCell ref="F20:F23"/>
    <mergeCell ref="F24:F25"/>
    <mergeCell ref="D19:D26"/>
    <mergeCell ref="B45:F45"/>
    <mergeCell ref="D46:D4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2" fitToHeight="0" orientation="landscape" r:id="rId1"/>
  <headerFooter>
    <oddHeader>&amp;C&amp;"-,Tučné"&amp;26Podklad pro sestavení rozpočtu MO 3 dle návrhu správců rozpočtu - PŘÍJMY        &amp;14 &amp;KFF0000 &amp;K01+000      &amp;26                                          &amp;"-,Obyčejné"&amp;14Příloha č. 5</oddHeader>
  </headerFooter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77"/>
  <sheetViews>
    <sheetView topLeftCell="D58" zoomScaleNormal="100" workbookViewId="0">
      <selection sqref="A1:O74"/>
    </sheetView>
  </sheetViews>
  <sheetFormatPr defaultColWidth="9.140625" defaultRowHeight="15.75" x14ac:dyDescent="0.25"/>
  <cols>
    <col min="1" max="1" width="4.42578125" style="132" customWidth="1"/>
    <col min="2" max="2" width="6.42578125" style="4" customWidth="1"/>
    <col min="3" max="3" width="10.7109375" style="34" customWidth="1"/>
    <col min="4" max="4" width="23.28515625" style="10" customWidth="1"/>
    <col min="5" max="5" width="36.140625" style="53" customWidth="1"/>
    <col min="6" max="6" width="21.28515625" style="10" customWidth="1"/>
    <col min="7" max="7" width="12.7109375" style="33" customWidth="1"/>
    <col min="8" max="8" width="12.7109375" style="359" customWidth="1"/>
    <col min="9" max="9" width="13.7109375" style="359" customWidth="1"/>
    <col min="10" max="10" width="13.7109375" style="383" customWidth="1"/>
    <col min="11" max="11" width="13.7109375" style="34" customWidth="1"/>
    <col min="12" max="15" width="13.7109375" style="420" customWidth="1"/>
    <col min="16" max="16384" width="9.140625" style="4"/>
  </cols>
  <sheetData>
    <row r="1" spans="1:15" ht="78" customHeight="1" thickBot="1" x14ac:dyDescent="0.3">
      <c r="A1" s="147" t="s">
        <v>110</v>
      </c>
      <c r="B1" s="2" t="s">
        <v>52</v>
      </c>
      <c r="C1" s="2" t="s">
        <v>53</v>
      </c>
      <c r="D1" s="2" t="s">
        <v>54</v>
      </c>
      <c r="E1" s="2" t="s">
        <v>44</v>
      </c>
      <c r="F1" s="26" t="s">
        <v>13</v>
      </c>
      <c r="G1" s="2" t="s">
        <v>165</v>
      </c>
      <c r="H1" s="2" t="s">
        <v>183</v>
      </c>
      <c r="I1" s="37" t="s">
        <v>182</v>
      </c>
      <c r="J1" s="2" t="s">
        <v>189</v>
      </c>
      <c r="K1" s="37" t="s">
        <v>188</v>
      </c>
      <c r="L1" s="152" t="s">
        <v>186</v>
      </c>
      <c r="M1" s="2" t="s">
        <v>123</v>
      </c>
      <c r="N1" s="2" t="s">
        <v>176</v>
      </c>
      <c r="O1" s="2" t="s">
        <v>187</v>
      </c>
    </row>
    <row r="2" spans="1:15" ht="33" customHeight="1" thickBot="1" x14ac:dyDescent="0.3">
      <c r="A2" s="206">
        <v>1</v>
      </c>
      <c r="B2" s="502" t="s">
        <v>126</v>
      </c>
      <c r="C2" s="472"/>
      <c r="D2" s="472"/>
      <c r="E2" s="472"/>
      <c r="F2" s="373"/>
      <c r="G2" s="66">
        <v>252624</v>
      </c>
      <c r="H2" s="66">
        <f>H3+H60</f>
        <v>273024</v>
      </c>
      <c r="I2" s="390">
        <f>I3+I60</f>
        <v>242463</v>
      </c>
      <c r="J2" s="66">
        <f t="shared" ref="J2:N2" si="0">J3+J60</f>
        <v>277202</v>
      </c>
      <c r="K2" s="66">
        <f t="shared" si="0"/>
        <v>159725.12771</v>
      </c>
      <c r="L2" s="66">
        <f t="shared" si="0"/>
        <v>326592</v>
      </c>
      <c r="M2" s="66">
        <f t="shared" si="0"/>
        <v>269543</v>
      </c>
      <c r="N2" s="67">
        <f t="shared" si="0"/>
        <v>273744</v>
      </c>
      <c r="O2" s="67">
        <f t="shared" ref="O2" si="1">O3+O60</f>
        <v>274314</v>
      </c>
    </row>
    <row r="3" spans="1:15" s="7" customFormat="1" ht="30" customHeight="1" thickBot="1" x14ac:dyDescent="0.3">
      <c r="A3" s="234">
        <v>2</v>
      </c>
      <c r="B3" s="309" t="s">
        <v>11</v>
      </c>
      <c r="C3" s="310"/>
      <c r="D3" s="311"/>
      <c r="E3" s="312"/>
      <c r="F3" s="311"/>
      <c r="G3" s="313">
        <v>216483</v>
      </c>
      <c r="H3" s="313">
        <f>H4+H29+H37+H50+H53+2</f>
        <v>220588</v>
      </c>
      <c r="I3" s="314">
        <f>I4+I29+I37+I50+I53</f>
        <v>216383</v>
      </c>
      <c r="J3" s="381">
        <f t="shared" ref="J3:N3" si="2">J4+J29+J37+J50+J53</f>
        <v>250437</v>
      </c>
      <c r="K3" s="314">
        <f>K4+K29+K37+K50+K53</f>
        <v>150981.67866000001</v>
      </c>
      <c r="L3" s="402">
        <f t="shared" si="2"/>
        <v>231564</v>
      </c>
      <c r="M3" s="402">
        <f t="shared" si="2"/>
        <v>238388</v>
      </c>
      <c r="N3" s="402">
        <f t="shared" si="2"/>
        <v>242573</v>
      </c>
      <c r="O3" s="402">
        <f>O4+O29+O37+O50+O53</f>
        <v>245569</v>
      </c>
    </row>
    <row r="4" spans="1:15" s="7" customFormat="1" ht="27" customHeight="1" thickBot="1" x14ac:dyDescent="0.3">
      <c r="A4" s="318">
        <v>3</v>
      </c>
      <c r="B4" s="506" t="s">
        <v>12</v>
      </c>
      <c r="C4" s="507"/>
      <c r="D4" s="507"/>
      <c r="E4" s="507"/>
      <c r="F4" s="198"/>
      <c r="G4" s="69">
        <f>SUM(G5:G28)</f>
        <v>181058</v>
      </c>
      <c r="H4" s="69">
        <f>SUM(H5:H28)</f>
        <v>188031</v>
      </c>
      <c r="I4" s="393">
        <f t="shared" ref="I4:N4" si="3">SUM(I5:I28)</f>
        <v>183440</v>
      </c>
      <c r="J4" s="106">
        <f t="shared" si="3"/>
        <v>207202</v>
      </c>
      <c r="K4" s="384">
        <f>SUM(K5:K28)</f>
        <v>131027.96961</v>
      </c>
      <c r="L4" s="412">
        <f>SUM(L5:L28)</f>
        <v>198717</v>
      </c>
      <c r="M4" s="384">
        <f t="shared" si="3"/>
        <v>202663</v>
      </c>
      <c r="N4" s="163">
        <f t="shared" si="3"/>
        <v>205765</v>
      </c>
      <c r="O4" s="163">
        <f>SUM(O5:O28)-2</f>
        <v>207603</v>
      </c>
    </row>
    <row r="5" spans="1:15" ht="30" customHeight="1" thickBot="1" x14ac:dyDescent="0.3">
      <c r="A5" s="131">
        <v>4</v>
      </c>
      <c r="B5" s="242">
        <v>6310</v>
      </c>
      <c r="C5" s="80">
        <v>5163</v>
      </c>
      <c r="D5" s="510" t="s">
        <v>12</v>
      </c>
      <c r="E5" s="89" t="s">
        <v>25</v>
      </c>
      <c r="F5" s="268" t="s">
        <v>48</v>
      </c>
      <c r="G5" s="307">
        <v>130</v>
      </c>
      <c r="H5" s="307">
        <v>124</v>
      </c>
      <c r="I5" s="319">
        <v>160</v>
      </c>
      <c r="J5" s="382">
        <v>160</v>
      </c>
      <c r="K5" s="319">
        <f>[2]VÝDAJE!$F$8</f>
        <v>92.338399999999993</v>
      </c>
      <c r="L5" s="153">
        <v>160</v>
      </c>
      <c r="M5" s="65">
        <v>160</v>
      </c>
      <c r="N5" s="65">
        <v>160</v>
      </c>
      <c r="O5" s="65">
        <v>160</v>
      </c>
    </row>
    <row r="6" spans="1:15" ht="30" customHeight="1" x14ac:dyDescent="0.25">
      <c r="A6" s="133">
        <v>5</v>
      </c>
      <c r="B6" s="242">
        <v>2219</v>
      </c>
      <c r="C6" s="80" t="s">
        <v>113</v>
      </c>
      <c r="D6" s="511"/>
      <c r="E6" s="91" t="s">
        <v>43</v>
      </c>
      <c r="F6" s="499" t="s">
        <v>3</v>
      </c>
      <c r="G6" s="65">
        <v>32935</v>
      </c>
      <c r="H6" s="65">
        <v>34496</v>
      </c>
      <c r="I6" s="320">
        <v>30428</v>
      </c>
      <c r="J6" s="65">
        <v>34690</v>
      </c>
      <c r="K6" s="320">
        <f>[2]VÝDAJE!$F$10</f>
        <v>26411.3318</v>
      </c>
      <c r="L6" s="153">
        <v>34750</v>
      </c>
      <c r="M6" s="65">
        <v>34750</v>
      </c>
      <c r="N6" s="65">
        <v>34750</v>
      </c>
      <c r="O6" s="65">
        <v>34750</v>
      </c>
    </row>
    <row r="7" spans="1:15" ht="30" customHeight="1" x14ac:dyDescent="0.25">
      <c r="A7" s="133">
        <v>6</v>
      </c>
      <c r="B7" s="243">
        <v>3326</v>
      </c>
      <c r="C7" s="81">
        <v>5169.5171</v>
      </c>
      <c r="D7" s="511"/>
      <c r="E7" s="92" t="s">
        <v>41</v>
      </c>
      <c r="F7" s="500"/>
      <c r="G7" s="78">
        <v>153</v>
      </c>
      <c r="H7" s="78">
        <v>561</v>
      </c>
      <c r="I7" s="321">
        <v>250</v>
      </c>
      <c r="J7" s="78">
        <v>250</v>
      </c>
      <c r="K7" s="321">
        <f>[2]VÝDAJE!$F$11</f>
        <v>184.73070000000001</v>
      </c>
      <c r="L7" s="154">
        <v>450</v>
      </c>
      <c r="M7" s="78">
        <v>450</v>
      </c>
      <c r="N7" s="78">
        <v>450</v>
      </c>
      <c r="O7" s="78">
        <v>450</v>
      </c>
    </row>
    <row r="8" spans="1:15" s="31" customFormat="1" ht="36" x14ac:dyDescent="0.25">
      <c r="A8" s="133">
        <v>7</v>
      </c>
      <c r="B8" s="349" t="s">
        <v>181</v>
      </c>
      <c r="C8" s="87" t="s">
        <v>15</v>
      </c>
      <c r="D8" s="511"/>
      <c r="E8" s="92" t="s">
        <v>16</v>
      </c>
      <c r="F8" s="500"/>
      <c r="G8" s="112">
        <v>24486</v>
      </c>
      <c r="H8" s="112">
        <v>24669</v>
      </c>
      <c r="I8" s="322">
        <v>23000</v>
      </c>
      <c r="J8" s="112">
        <v>26132</v>
      </c>
      <c r="K8" s="322">
        <f>[2]VÝDAJE!$F$12</f>
        <v>12593.580550000001</v>
      </c>
      <c r="L8" s="341">
        <v>27500</v>
      </c>
      <c r="M8" s="112">
        <v>28000</v>
      </c>
      <c r="N8" s="112">
        <v>28000</v>
      </c>
      <c r="O8" s="112">
        <v>28000</v>
      </c>
    </row>
    <row r="9" spans="1:15" s="32" customFormat="1" ht="30" customHeight="1" thickBot="1" x14ac:dyDescent="0.3">
      <c r="A9" s="133">
        <v>8</v>
      </c>
      <c r="B9" s="350">
        <v>1014</v>
      </c>
      <c r="C9" s="83">
        <v>5169</v>
      </c>
      <c r="D9" s="511"/>
      <c r="E9" s="93" t="s">
        <v>17</v>
      </c>
      <c r="F9" s="501"/>
      <c r="G9" s="36">
        <v>162</v>
      </c>
      <c r="H9" s="36">
        <v>71</v>
      </c>
      <c r="I9" s="323">
        <v>0</v>
      </c>
      <c r="J9" s="36">
        <v>0</v>
      </c>
      <c r="K9" s="323">
        <f>[2]VÝDAJE!$F$13</f>
        <v>0</v>
      </c>
      <c r="L9" s="342">
        <v>0</v>
      </c>
      <c r="M9" s="36">
        <v>0</v>
      </c>
      <c r="N9" s="36">
        <v>0</v>
      </c>
      <c r="O9" s="36">
        <v>0</v>
      </c>
    </row>
    <row r="10" spans="1:15" s="32" customFormat="1" ht="30" customHeight="1" x14ac:dyDescent="0.25">
      <c r="A10" s="133">
        <v>9</v>
      </c>
      <c r="B10" s="351">
        <v>2219</v>
      </c>
      <c r="C10" s="84">
        <v>5169.5171</v>
      </c>
      <c r="D10" s="511"/>
      <c r="E10" s="111" t="s">
        <v>14</v>
      </c>
      <c r="F10" s="456" t="s">
        <v>49</v>
      </c>
      <c r="G10" s="65">
        <v>1078</v>
      </c>
      <c r="H10" s="65">
        <v>2337</v>
      </c>
      <c r="I10" s="320">
        <v>4242</v>
      </c>
      <c r="J10" s="65">
        <v>4242</v>
      </c>
      <c r="K10" s="320">
        <f>[2]VÝDAJE!$F$15</f>
        <v>943.65584999999999</v>
      </c>
      <c r="L10" s="153">
        <v>4000</v>
      </c>
      <c r="M10" s="65">
        <v>4500</v>
      </c>
      <c r="N10" s="65">
        <v>4500</v>
      </c>
      <c r="O10" s="65">
        <v>4500</v>
      </c>
    </row>
    <row r="11" spans="1:15" s="32" customFormat="1" ht="30" customHeight="1" x14ac:dyDescent="0.25">
      <c r="A11" s="133">
        <v>10</v>
      </c>
      <c r="B11" s="352" t="s">
        <v>87</v>
      </c>
      <c r="C11" s="170" t="s">
        <v>122</v>
      </c>
      <c r="D11" s="511"/>
      <c r="E11" s="104" t="s">
        <v>129</v>
      </c>
      <c r="F11" s="496"/>
      <c r="G11" s="78">
        <v>93</v>
      </c>
      <c r="H11" s="78"/>
      <c r="I11" s="321">
        <v>0</v>
      </c>
      <c r="J11" s="78">
        <v>0</v>
      </c>
      <c r="K11" s="321">
        <v>0</v>
      </c>
      <c r="L11" s="154"/>
      <c r="M11" s="78"/>
      <c r="N11" s="338"/>
      <c r="O11" s="338"/>
    </row>
    <row r="12" spans="1:15" s="32" customFormat="1" ht="30" customHeight="1" x14ac:dyDescent="0.25">
      <c r="A12" s="133">
        <v>11</v>
      </c>
      <c r="B12" s="352">
        <v>3429</v>
      </c>
      <c r="C12" s="250" t="s">
        <v>18</v>
      </c>
      <c r="D12" s="511"/>
      <c r="E12" s="115" t="s">
        <v>166</v>
      </c>
      <c r="F12" s="496"/>
      <c r="G12" s="78">
        <v>0</v>
      </c>
      <c r="H12" s="78">
        <v>4100</v>
      </c>
      <c r="I12" s="321">
        <v>3230</v>
      </c>
      <c r="J12" s="78">
        <v>4650</v>
      </c>
      <c r="K12" s="321">
        <f>[2]VÝDAJE!$F$17</f>
        <v>2703.8186900000001</v>
      </c>
      <c r="L12" s="154">
        <v>3500</v>
      </c>
      <c r="M12" s="78">
        <v>4850</v>
      </c>
      <c r="N12" s="338">
        <v>5000</v>
      </c>
      <c r="O12" s="338">
        <v>5200</v>
      </c>
    </row>
    <row r="13" spans="1:15" s="32" customFormat="1" ht="30" customHeight="1" thickBot="1" x14ac:dyDescent="0.3">
      <c r="A13" s="133">
        <v>12</v>
      </c>
      <c r="B13" s="352">
        <v>3111</v>
      </c>
      <c r="C13" s="250" t="s">
        <v>18</v>
      </c>
      <c r="D13" s="511"/>
      <c r="E13" s="90" t="s">
        <v>167</v>
      </c>
      <c r="F13" s="457"/>
      <c r="G13" s="78">
        <v>6190</v>
      </c>
      <c r="H13" s="78">
        <v>5213</v>
      </c>
      <c r="I13" s="321">
        <v>6195</v>
      </c>
      <c r="J13" s="78">
        <v>9795</v>
      </c>
      <c r="K13" s="321">
        <f>[2]VÝDAJE!$F$16</f>
        <v>3824.498</v>
      </c>
      <c r="L13" s="154">
        <f>7973-3</f>
        <v>7970</v>
      </c>
      <c r="M13" s="78">
        <v>8473</v>
      </c>
      <c r="N13" s="78">
        <v>8473</v>
      </c>
      <c r="O13" s="78">
        <v>8473</v>
      </c>
    </row>
    <row r="14" spans="1:15" s="32" customFormat="1" ht="30" customHeight="1" x14ac:dyDescent="0.25">
      <c r="A14" s="133">
        <v>13</v>
      </c>
      <c r="B14" s="353">
        <v>3399</v>
      </c>
      <c r="C14" s="85" t="s">
        <v>75</v>
      </c>
      <c r="D14" s="511"/>
      <c r="E14" s="91" t="s">
        <v>152</v>
      </c>
      <c r="F14" s="482" t="s">
        <v>50</v>
      </c>
      <c r="G14" s="65">
        <v>584</v>
      </c>
      <c r="H14" s="65">
        <v>192</v>
      </c>
      <c r="I14" s="320">
        <v>652</v>
      </c>
      <c r="J14" s="65">
        <v>652</v>
      </c>
      <c r="K14" s="320">
        <f>[2]VÝDAJE!$F$19</f>
        <v>143.65899999999999</v>
      </c>
      <c r="L14" s="153">
        <v>780</v>
      </c>
      <c r="M14" s="65">
        <v>615</v>
      </c>
      <c r="N14" s="413">
        <v>642</v>
      </c>
      <c r="O14" s="413">
        <v>642</v>
      </c>
    </row>
    <row r="15" spans="1:15" s="32" customFormat="1" ht="30" customHeight="1" thickBot="1" x14ac:dyDescent="0.3">
      <c r="A15" s="133">
        <v>14</v>
      </c>
      <c r="B15" s="246">
        <v>3632</v>
      </c>
      <c r="C15" s="86">
        <v>5192</v>
      </c>
      <c r="D15" s="511"/>
      <c r="E15" s="93" t="s">
        <v>151</v>
      </c>
      <c r="F15" s="483"/>
      <c r="G15" s="36">
        <v>0</v>
      </c>
      <c r="H15" s="36">
        <v>0</v>
      </c>
      <c r="I15" s="323">
        <v>0</v>
      </c>
      <c r="J15" s="36">
        <v>0</v>
      </c>
      <c r="K15" s="323">
        <v>0</v>
      </c>
      <c r="L15" s="342">
        <v>0</v>
      </c>
      <c r="M15" s="36">
        <v>0</v>
      </c>
      <c r="N15" s="337">
        <v>0</v>
      </c>
      <c r="O15" s="337">
        <v>0</v>
      </c>
    </row>
    <row r="16" spans="1:15" s="32" customFormat="1" ht="30" customHeight="1" x14ac:dyDescent="0.25">
      <c r="A16" s="133">
        <v>15</v>
      </c>
      <c r="B16" s="354">
        <v>6112</v>
      </c>
      <c r="C16" s="87" t="s">
        <v>18</v>
      </c>
      <c r="D16" s="511"/>
      <c r="E16" s="114" t="s">
        <v>19</v>
      </c>
      <c r="F16" s="489" t="s">
        <v>51</v>
      </c>
      <c r="G16" s="65">
        <v>15347</v>
      </c>
      <c r="H16" s="65">
        <v>13135</v>
      </c>
      <c r="I16" s="320">
        <v>16806</v>
      </c>
      <c r="J16" s="65">
        <v>16843</v>
      </c>
      <c r="K16" s="320">
        <f>[2]VÝDAJE!$F$27</f>
        <v>8949.5416600000008</v>
      </c>
      <c r="L16" s="153">
        <v>16806</v>
      </c>
      <c r="M16" s="65">
        <v>17244</v>
      </c>
      <c r="N16" s="65">
        <v>17219</v>
      </c>
      <c r="O16" s="65">
        <v>17219</v>
      </c>
    </row>
    <row r="17" spans="1:17" ht="30" customHeight="1" x14ac:dyDescent="0.25">
      <c r="A17" s="133">
        <v>16</v>
      </c>
      <c r="B17" s="243">
        <v>6171</v>
      </c>
      <c r="C17" s="87" t="s">
        <v>18</v>
      </c>
      <c r="D17" s="511"/>
      <c r="E17" s="94" t="s">
        <v>138</v>
      </c>
      <c r="F17" s="454"/>
      <c r="G17" s="112">
        <v>13650</v>
      </c>
      <c r="H17" s="112">
        <v>15728</v>
      </c>
      <c r="I17" s="322">
        <v>15320</v>
      </c>
      <c r="J17" s="112">
        <v>16337</v>
      </c>
      <c r="K17" s="322">
        <f>[2]VÝDAJE!$F$21</f>
        <v>10761.82142</v>
      </c>
      <c r="L17" s="341">
        <v>16565</v>
      </c>
      <c r="M17" s="112">
        <v>15715</v>
      </c>
      <c r="N17" s="112">
        <v>17025</v>
      </c>
      <c r="O17" s="112">
        <v>17025</v>
      </c>
    </row>
    <row r="18" spans="1:17" ht="30" customHeight="1" x14ac:dyDescent="0.25">
      <c r="A18" s="133">
        <v>17</v>
      </c>
      <c r="B18" s="243">
        <v>3429</v>
      </c>
      <c r="C18" s="81" t="s">
        <v>18</v>
      </c>
      <c r="D18" s="511"/>
      <c r="E18" s="115" t="s">
        <v>180</v>
      </c>
      <c r="F18" s="454"/>
      <c r="G18" s="112">
        <v>2051</v>
      </c>
      <c r="H18" s="112">
        <v>0</v>
      </c>
      <c r="I18" s="322">
        <v>0</v>
      </c>
      <c r="J18" s="112">
        <v>0</v>
      </c>
      <c r="K18" s="322">
        <v>0</v>
      </c>
      <c r="L18" s="341">
        <v>0</v>
      </c>
      <c r="M18" s="112">
        <v>0</v>
      </c>
      <c r="N18" s="112">
        <v>0</v>
      </c>
      <c r="O18" s="112">
        <v>0</v>
      </c>
    </row>
    <row r="19" spans="1:17" ht="30" customHeight="1" x14ac:dyDescent="0.25">
      <c r="A19" s="133">
        <v>18</v>
      </c>
      <c r="B19" s="243">
        <v>6171</v>
      </c>
      <c r="C19" s="81" t="s">
        <v>18</v>
      </c>
      <c r="D19" s="511"/>
      <c r="E19" s="94" t="s">
        <v>168</v>
      </c>
      <c r="F19" s="454"/>
      <c r="G19" s="112">
        <v>7219</v>
      </c>
      <c r="H19" s="112">
        <v>8593</v>
      </c>
      <c r="I19" s="322">
        <v>0</v>
      </c>
      <c r="J19" s="112">
        <v>9153</v>
      </c>
      <c r="K19" s="322">
        <f>[2]VÝDAJE!$F$26</f>
        <v>6200.3389399999996</v>
      </c>
      <c r="L19" s="341">
        <v>0</v>
      </c>
      <c r="M19" s="112">
        <v>0</v>
      </c>
      <c r="N19" s="112">
        <v>0</v>
      </c>
      <c r="O19" s="112">
        <v>0</v>
      </c>
    </row>
    <row r="20" spans="1:17" ht="30" customHeight="1" x14ac:dyDescent="0.25">
      <c r="A20" s="133">
        <v>19</v>
      </c>
      <c r="B20" s="243">
        <v>2229</v>
      </c>
      <c r="C20" s="81">
        <v>5169</v>
      </c>
      <c r="D20" s="511"/>
      <c r="E20" s="94" t="s">
        <v>83</v>
      </c>
      <c r="F20" s="454"/>
      <c r="G20" s="112">
        <v>43</v>
      </c>
      <c r="H20" s="112">
        <v>48</v>
      </c>
      <c r="I20" s="322">
        <v>45</v>
      </c>
      <c r="J20" s="112">
        <v>45</v>
      </c>
      <c r="K20" s="322">
        <f>[2]VÝDAJE!$F$22</f>
        <v>33.759</v>
      </c>
      <c r="L20" s="341">
        <v>45</v>
      </c>
      <c r="M20" s="112">
        <v>45</v>
      </c>
      <c r="N20" s="112">
        <v>45</v>
      </c>
      <c r="O20" s="112">
        <v>45</v>
      </c>
    </row>
    <row r="21" spans="1:17" ht="30" customHeight="1" x14ac:dyDescent="0.25">
      <c r="A21" s="133">
        <v>20</v>
      </c>
      <c r="B21" s="244">
        <v>6171</v>
      </c>
      <c r="C21" s="81" t="s">
        <v>18</v>
      </c>
      <c r="D21" s="511"/>
      <c r="E21" s="115" t="s">
        <v>193</v>
      </c>
      <c r="F21" s="454"/>
      <c r="G21" s="112">
        <v>68230</v>
      </c>
      <c r="H21" s="112">
        <v>69449</v>
      </c>
      <c r="I21" s="322">
        <v>74785</v>
      </c>
      <c r="J21" s="112">
        <v>76119</v>
      </c>
      <c r="K21" s="322">
        <f>[2]VÝDAJE!$F$23+[2]VÝDAJE!$F$24+[2]VÝDAJE!$F$25</f>
        <v>52501.560539999999</v>
      </c>
      <c r="L21" s="341">
        <v>77655</v>
      </c>
      <c r="M21" s="112">
        <v>79245</v>
      </c>
      <c r="N21" s="414">
        <v>80885</v>
      </c>
      <c r="O21" s="414">
        <v>82525</v>
      </c>
      <c r="P21" s="5"/>
      <c r="Q21" s="5"/>
    </row>
    <row r="22" spans="1:17" ht="30" customHeight="1" thickBot="1" x14ac:dyDescent="0.3">
      <c r="A22" s="133">
        <v>21</v>
      </c>
      <c r="B22" s="243">
        <v>3639</v>
      </c>
      <c r="C22" s="81" t="s">
        <v>18</v>
      </c>
      <c r="D22" s="511"/>
      <c r="E22" s="138" t="s">
        <v>153</v>
      </c>
      <c r="F22" s="454"/>
      <c r="G22" s="77">
        <v>112</v>
      </c>
      <c r="H22" s="77">
        <v>-3</v>
      </c>
      <c r="I22" s="324">
        <v>0</v>
      </c>
      <c r="J22" s="77">
        <v>2</v>
      </c>
      <c r="K22" s="324">
        <f>[2]VÝDAJE!$F$28</f>
        <v>2.0369999999999999</v>
      </c>
      <c r="L22" s="155">
        <v>10</v>
      </c>
      <c r="M22" s="77">
        <v>10</v>
      </c>
      <c r="N22" s="77">
        <v>10</v>
      </c>
      <c r="O22" s="77">
        <v>10</v>
      </c>
    </row>
    <row r="23" spans="1:17" ht="30" customHeight="1" thickBot="1" x14ac:dyDescent="0.3">
      <c r="A23" s="133">
        <v>22</v>
      </c>
      <c r="B23" s="243">
        <v>5512</v>
      </c>
      <c r="C23" s="81" t="s">
        <v>18</v>
      </c>
      <c r="D23" s="511"/>
      <c r="E23" s="215" t="s">
        <v>45</v>
      </c>
      <c r="F23" s="454"/>
      <c r="G23" s="38">
        <v>1310</v>
      </c>
      <c r="H23" s="38">
        <v>1379</v>
      </c>
      <c r="I23" s="193">
        <v>1192</v>
      </c>
      <c r="J23" s="38">
        <v>1302</v>
      </c>
      <c r="K23" s="193">
        <f>[2]VÝDAJE!$F$34</f>
        <v>1180.4979699999999</v>
      </c>
      <c r="L23" s="158">
        <v>1280</v>
      </c>
      <c r="M23" s="38">
        <v>1280</v>
      </c>
      <c r="N23" s="38">
        <v>1280</v>
      </c>
      <c r="O23" s="38">
        <v>1280</v>
      </c>
      <c r="P23" s="5"/>
      <c r="Q23" s="5"/>
    </row>
    <row r="24" spans="1:17" ht="30" customHeight="1" thickBot="1" x14ac:dyDescent="0.3">
      <c r="A24" s="133">
        <v>23</v>
      </c>
      <c r="B24" s="177" t="s">
        <v>73</v>
      </c>
      <c r="C24" s="81" t="s">
        <v>18</v>
      </c>
      <c r="D24" s="511"/>
      <c r="E24" s="229" t="s">
        <v>20</v>
      </c>
      <c r="F24" s="454"/>
      <c r="G24" s="38">
        <v>2335</v>
      </c>
      <c r="H24" s="38">
        <v>2055</v>
      </c>
      <c r="I24" s="193">
        <v>2235</v>
      </c>
      <c r="J24" s="38">
        <v>2230</v>
      </c>
      <c r="K24" s="193">
        <f>[2]VÝDAJE!$F$35</f>
        <v>1791.0253600000001</v>
      </c>
      <c r="L24" s="158">
        <v>2426</v>
      </c>
      <c r="M24" s="158">
        <v>2426</v>
      </c>
      <c r="N24" s="158">
        <v>2426</v>
      </c>
      <c r="O24" s="158">
        <v>2426</v>
      </c>
      <c r="P24" s="5"/>
      <c r="Q24" s="5"/>
    </row>
    <row r="25" spans="1:17" ht="30" customHeight="1" thickBot="1" x14ac:dyDescent="0.3">
      <c r="A25" s="133">
        <v>24</v>
      </c>
      <c r="B25" s="251" t="s">
        <v>87</v>
      </c>
      <c r="C25" s="109" t="s">
        <v>18</v>
      </c>
      <c r="D25" s="511"/>
      <c r="E25" s="228" t="s">
        <v>66</v>
      </c>
      <c r="F25" s="454"/>
      <c r="G25" s="70">
        <v>1737</v>
      </c>
      <c r="H25" s="70">
        <v>3064</v>
      </c>
      <c r="I25" s="40">
        <v>0</v>
      </c>
      <c r="J25" s="70">
        <v>0</v>
      </c>
      <c r="K25" s="40">
        <f>[2]VÝDAJE!$F$29</f>
        <v>72.620869999999996</v>
      </c>
      <c r="L25" s="156">
        <v>0</v>
      </c>
      <c r="M25" s="70">
        <v>0</v>
      </c>
      <c r="N25" s="347">
        <v>0</v>
      </c>
      <c r="O25" s="347">
        <v>0</v>
      </c>
      <c r="P25" s="5"/>
      <c r="Q25" s="5"/>
    </row>
    <row r="26" spans="1:17" ht="30" customHeight="1" x14ac:dyDescent="0.25">
      <c r="A26" s="133">
        <v>25</v>
      </c>
      <c r="B26" s="245">
        <v>3349</v>
      </c>
      <c r="C26" s="88" t="s">
        <v>18</v>
      </c>
      <c r="D26" s="511"/>
      <c r="E26" s="139" t="s">
        <v>89</v>
      </c>
      <c r="F26" s="490" t="s">
        <v>88</v>
      </c>
      <c r="G26" s="65">
        <v>1228</v>
      </c>
      <c r="H26" s="65">
        <v>1483</v>
      </c>
      <c r="I26" s="320">
        <v>1800</v>
      </c>
      <c r="J26" s="65">
        <v>1800</v>
      </c>
      <c r="K26" s="320">
        <f>[2]VÝDAJE!$F$31</f>
        <v>1235.972</v>
      </c>
      <c r="L26" s="153">
        <v>1800</v>
      </c>
      <c r="M26" s="65">
        <v>1800</v>
      </c>
      <c r="N26" s="65">
        <v>1800</v>
      </c>
      <c r="O26" s="65">
        <v>1800</v>
      </c>
      <c r="P26" s="5"/>
      <c r="Q26" s="5"/>
    </row>
    <row r="27" spans="1:17" ht="30" customHeight="1" x14ac:dyDescent="0.25">
      <c r="A27" s="148">
        <v>26</v>
      </c>
      <c r="B27" s="305">
        <v>3399</v>
      </c>
      <c r="C27" s="306" t="s">
        <v>18</v>
      </c>
      <c r="D27" s="511"/>
      <c r="E27" s="262" t="s">
        <v>90</v>
      </c>
      <c r="F27" s="491"/>
      <c r="G27" s="112">
        <v>1985</v>
      </c>
      <c r="H27" s="112">
        <v>1337</v>
      </c>
      <c r="I27" s="322">
        <v>2800</v>
      </c>
      <c r="J27" s="112">
        <v>2500</v>
      </c>
      <c r="K27" s="322">
        <f>[2]VÝDAJE!$F$32</f>
        <v>1343.1502599999999</v>
      </c>
      <c r="L27" s="341">
        <v>2720</v>
      </c>
      <c r="M27" s="112">
        <v>2800</v>
      </c>
      <c r="N27" s="112">
        <v>2800</v>
      </c>
      <c r="O27" s="112">
        <v>2800</v>
      </c>
      <c r="P27" s="5"/>
      <c r="Q27" s="5"/>
    </row>
    <row r="28" spans="1:17" ht="30" customHeight="1" thickBot="1" x14ac:dyDescent="0.3">
      <c r="A28" s="135">
        <v>27</v>
      </c>
      <c r="B28" s="246">
        <v>2143</v>
      </c>
      <c r="C28" s="86" t="s">
        <v>18</v>
      </c>
      <c r="D28" s="512"/>
      <c r="E28" s="211" t="s">
        <v>179</v>
      </c>
      <c r="F28" s="492"/>
      <c r="G28" s="107">
        <v>0</v>
      </c>
      <c r="H28" s="107">
        <v>0</v>
      </c>
      <c r="I28" s="325">
        <v>300</v>
      </c>
      <c r="J28" s="107">
        <v>300</v>
      </c>
      <c r="K28" s="325">
        <f>[2]VÝDAJE!$F$33</f>
        <v>58.031599999999997</v>
      </c>
      <c r="L28" s="157">
        <v>300</v>
      </c>
      <c r="M28" s="107">
        <v>300</v>
      </c>
      <c r="N28" s="107">
        <v>300</v>
      </c>
      <c r="O28" s="107">
        <v>300</v>
      </c>
    </row>
    <row r="29" spans="1:17" ht="26.25" customHeight="1" thickBot="1" x14ac:dyDescent="0.3">
      <c r="A29" s="318">
        <v>28</v>
      </c>
      <c r="B29" s="200" t="s">
        <v>84</v>
      </c>
      <c r="C29" s="201"/>
      <c r="D29" s="171"/>
      <c r="E29" s="172"/>
      <c r="F29" s="173"/>
      <c r="G29" s="69">
        <f>G30+G31+G32+G34+G35+G36</f>
        <v>287</v>
      </c>
      <c r="H29" s="69">
        <f>H30+H31+H32+H34+H35+H36</f>
        <v>200</v>
      </c>
      <c r="I29" s="235">
        <f>I30+I31+I32+I33+I34+I35+I36</f>
        <v>3062</v>
      </c>
      <c r="J29" s="235">
        <f t="shared" ref="J29:N29" si="4">J30+J31+J32+J33+J34+J35+J36</f>
        <v>11343</v>
      </c>
      <c r="K29" s="326">
        <f>SUM(K30:K36)</f>
        <v>265.19204999999999</v>
      </c>
      <c r="L29" s="415">
        <f t="shared" si="4"/>
        <v>460</v>
      </c>
      <c r="M29" s="326">
        <f t="shared" si="4"/>
        <v>460</v>
      </c>
      <c r="N29" s="326">
        <f t="shared" si="4"/>
        <v>460</v>
      </c>
      <c r="O29" s="326">
        <f t="shared" ref="O29" si="5">O30+O31+O32+O33+O34+O35+O36</f>
        <v>460</v>
      </c>
    </row>
    <row r="30" spans="1:17" ht="25.5" customHeight="1" thickBot="1" x14ac:dyDescent="0.3">
      <c r="A30" s="247">
        <v>29</v>
      </c>
      <c r="B30" s="116">
        <v>6399</v>
      </c>
      <c r="C30" s="80">
        <v>5909</v>
      </c>
      <c r="D30" s="493" t="s">
        <v>84</v>
      </c>
      <c r="E30" s="215" t="s">
        <v>142</v>
      </c>
      <c r="F30" s="269" t="s">
        <v>85</v>
      </c>
      <c r="G30" s="38">
        <v>0</v>
      </c>
      <c r="H30" s="38">
        <v>0</v>
      </c>
      <c r="I30" s="193">
        <v>2600</v>
      </c>
      <c r="J30" s="38">
        <v>10881</v>
      </c>
      <c r="K30" s="193">
        <f>[2]VÝDAJE!$F$41</f>
        <v>108.334</v>
      </c>
      <c r="L30" s="158">
        <v>0</v>
      </c>
      <c r="M30" s="38">
        <v>0</v>
      </c>
      <c r="N30" s="339">
        <v>0</v>
      </c>
      <c r="O30" s="339">
        <v>0</v>
      </c>
    </row>
    <row r="31" spans="1:17" ht="27" customHeight="1" thickBot="1" x14ac:dyDescent="0.3">
      <c r="A31" s="248">
        <v>30</v>
      </c>
      <c r="B31" s="117">
        <v>3111</v>
      </c>
      <c r="C31" s="81">
        <v>5909</v>
      </c>
      <c r="D31" s="494"/>
      <c r="E31" s="214" t="s">
        <v>169</v>
      </c>
      <c r="F31" s="379" t="s">
        <v>49</v>
      </c>
      <c r="G31" s="70">
        <v>11</v>
      </c>
      <c r="H31" s="70">
        <v>11</v>
      </c>
      <c r="I31" s="40">
        <v>12</v>
      </c>
      <c r="J31" s="70">
        <v>12</v>
      </c>
      <c r="K31" s="40">
        <v>0</v>
      </c>
      <c r="L31" s="156">
        <v>0</v>
      </c>
      <c r="M31" s="70">
        <v>0</v>
      </c>
      <c r="N31" s="70">
        <v>0</v>
      </c>
      <c r="O31" s="70">
        <v>0</v>
      </c>
    </row>
    <row r="32" spans="1:17" ht="25.5" customHeight="1" x14ac:dyDescent="0.25">
      <c r="A32" s="248">
        <v>31</v>
      </c>
      <c r="B32" s="117">
        <v>6171</v>
      </c>
      <c r="C32" s="204" t="s">
        <v>156</v>
      </c>
      <c r="D32" s="494"/>
      <c r="E32" s="210" t="s">
        <v>143</v>
      </c>
      <c r="F32" s="489" t="s">
        <v>51</v>
      </c>
      <c r="G32" s="65">
        <v>0</v>
      </c>
      <c r="H32" s="65">
        <v>0</v>
      </c>
      <c r="I32" s="320">
        <v>0</v>
      </c>
      <c r="J32" s="65">
        <v>0</v>
      </c>
      <c r="K32" s="320">
        <v>0</v>
      </c>
      <c r="L32" s="153">
        <v>0</v>
      </c>
      <c r="M32" s="65">
        <v>0</v>
      </c>
      <c r="N32" s="413">
        <v>0</v>
      </c>
      <c r="O32" s="413">
        <v>0</v>
      </c>
      <c r="P32" s="385"/>
    </row>
    <row r="33" spans="1:16" ht="25.5" customHeight="1" x14ac:dyDescent="0.25">
      <c r="A33" s="248">
        <v>32</v>
      </c>
      <c r="B33" s="117">
        <v>5213</v>
      </c>
      <c r="C33" s="204" t="s">
        <v>140</v>
      </c>
      <c r="D33" s="494"/>
      <c r="E33" s="262" t="s">
        <v>139</v>
      </c>
      <c r="F33" s="454"/>
      <c r="G33" s="112">
        <v>0</v>
      </c>
      <c r="H33" s="112">
        <v>0</v>
      </c>
      <c r="I33" s="322">
        <v>0</v>
      </c>
      <c r="J33" s="112">
        <v>100</v>
      </c>
      <c r="K33" s="322">
        <v>0</v>
      </c>
      <c r="L33" s="341">
        <v>100</v>
      </c>
      <c r="M33" s="112">
        <v>100</v>
      </c>
      <c r="N33" s="112">
        <v>100</v>
      </c>
      <c r="O33" s="112">
        <v>100</v>
      </c>
      <c r="P33" s="385"/>
    </row>
    <row r="34" spans="1:16" ht="25.5" customHeight="1" thickBot="1" x14ac:dyDescent="0.3">
      <c r="A34" s="248">
        <v>33</v>
      </c>
      <c r="B34" s="117">
        <v>5213</v>
      </c>
      <c r="C34" s="204" t="s">
        <v>140</v>
      </c>
      <c r="D34" s="494"/>
      <c r="E34" s="211" t="s">
        <v>170</v>
      </c>
      <c r="F34" s="455"/>
      <c r="G34" s="107">
        <v>25</v>
      </c>
      <c r="H34" s="107">
        <v>0</v>
      </c>
      <c r="I34" s="325">
        <v>100</v>
      </c>
      <c r="J34" s="107">
        <v>0</v>
      </c>
      <c r="K34" s="325">
        <v>0</v>
      </c>
      <c r="L34" s="157">
        <v>0</v>
      </c>
      <c r="M34" s="107">
        <v>0</v>
      </c>
      <c r="N34" s="340">
        <v>0</v>
      </c>
      <c r="O34" s="340">
        <v>0</v>
      </c>
      <c r="P34" s="385"/>
    </row>
    <row r="35" spans="1:16" ht="27" customHeight="1" thickBot="1" x14ac:dyDescent="0.3">
      <c r="A35" s="248">
        <v>34</v>
      </c>
      <c r="B35" s="117">
        <v>3632</v>
      </c>
      <c r="C35" s="204" t="s">
        <v>130</v>
      </c>
      <c r="D35" s="494"/>
      <c r="E35" s="199" t="s">
        <v>151</v>
      </c>
      <c r="F35" s="279" t="s">
        <v>50</v>
      </c>
      <c r="G35" s="107">
        <v>246</v>
      </c>
      <c r="H35" s="107">
        <v>184</v>
      </c>
      <c r="I35" s="325">
        <v>250</v>
      </c>
      <c r="J35" s="107">
        <v>250</v>
      </c>
      <c r="K35" s="325">
        <f>[2]VÝDAJE!$F$37</f>
        <v>156.85804999999999</v>
      </c>
      <c r="L35" s="157">
        <v>260</v>
      </c>
      <c r="M35" s="107">
        <v>260</v>
      </c>
      <c r="N35" s="107">
        <v>260</v>
      </c>
      <c r="O35" s="107">
        <v>260</v>
      </c>
    </row>
    <row r="36" spans="1:16" ht="27" customHeight="1" thickBot="1" x14ac:dyDescent="0.3">
      <c r="A36" s="249">
        <v>35</v>
      </c>
      <c r="B36" s="159">
        <v>2219</v>
      </c>
      <c r="C36" s="205" t="s">
        <v>130</v>
      </c>
      <c r="D36" s="495"/>
      <c r="E36" s="199" t="s">
        <v>154</v>
      </c>
      <c r="F36" s="380" t="s">
        <v>3</v>
      </c>
      <c r="G36" s="107">
        <v>5</v>
      </c>
      <c r="H36" s="107">
        <v>5</v>
      </c>
      <c r="I36" s="325">
        <v>100</v>
      </c>
      <c r="J36" s="107">
        <v>100</v>
      </c>
      <c r="K36" s="325">
        <f>[2]VÝDAJE!$F$38</f>
        <v>0</v>
      </c>
      <c r="L36" s="157">
        <v>100</v>
      </c>
      <c r="M36" s="107">
        <v>100</v>
      </c>
      <c r="N36" s="107">
        <v>100</v>
      </c>
      <c r="O36" s="107">
        <v>100</v>
      </c>
    </row>
    <row r="37" spans="1:16" s="11" customFormat="1" ht="30" customHeight="1" thickBot="1" x14ac:dyDescent="0.3">
      <c r="A37" s="318">
        <v>36</v>
      </c>
      <c r="B37" s="202" t="s">
        <v>21</v>
      </c>
      <c r="C37" s="203"/>
      <c r="D37" s="378"/>
      <c r="E37" s="52"/>
      <c r="F37" s="54"/>
      <c r="G37" s="308">
        <f>G38+G39+G40+G41+G42+G43+G44+G45+G46+G47+G48+G49</f>
        <v>21380</v>
      </c>
      <c r="H37" s="308">
        <f>H38+H39+H40+H41+H42+H43+H44+H45+H46+H47+H48+H49</f>
        <v>20968</v>
      </c>
      <c r="I37" s="394">
        <f>I38+I39+I40+I41+I42+I43+I44+I45+I46+I47+I48+I49</f>
        <v>20290</v>
      </c>
      <c r="J37" s="308">
        <f t="shared" ref="J37:N37" si="6">J38+J39+J40+J41+J42+J43+J44+J45+J46+J47+J48+J49</f>
        <v>21482</v>
      </c>
      <c r="K37" s="327">
        <f t="shared" si="6"/>
        <v>16613.334000000003</v>
      </c>
      <c r="L37" s="343">
        <f t="shared" si="6"/>
        <v>20721</v>
      </c>
      <c r="M37" s="308">
        <f t="shared" si="6"/>
        <v>21649</v>
      </c>
      <c r="N37" s="308">
        <f t="shared" si="6"/>
        <v>22732</v>
      </c>
      <c r="O37" s="394">
        <f t="shared" ref="O37" si="7">O38+O39+O40+O41+O42+O43+O44+O45+O46+O47+O48+O49</f>
        <v>23870</v>
      </c>
    </row>
    <row r="38" spans="1:16" s="11" customFormat="1" ht="24" customHeight="1" x14ac:dyDescent="0.25">
      <c r="A38" s="140">
        <v>37</v>
      </c>
      <c r="B38" s="118">
        <v>3111</v>
      </c>
      <c r="C38" s="95">
        <v>5331.5335999999998</v>
      </c>
      <c r="D38" s="98" t="s">
        <v>97</v>
      </c>
      <c r="E38" s="513" t="s">
        <v>26</v>
      </c>
      <c r="F38" s="456" t="s">
        <v>163</v>
      </c>
      <c r="G38" s="112">
        <v>627</v>
      </c>
      <c r="H38" s="112">
        <v>692</v>
      </c>
      <c r="I38" s="395">
        <v>655</v>
      </c>
      <c r="J38" s="328">
        <v>669</v>
      </c>
      <c r="K38" s="329">
        <f>[2]VÝDAJE!$F$43</f>
        <v>490</v>
      </c>
      <c r="L38" s="153">
        <v>738</v>
      </c>
      <c r="M38" s="112">
        <v>722</v>
      </c>
      <c r="N38" s="112">
        <v>758</v>
      </c>
      <c r="O38" s="112">
        <v>796</v>
      </c>
    </row>
    <row r="39" spans="1:16" s="11" customFormat="1" ht="24" customHeight="1" x14ac:dyDescent="0.25">
      <c r="A39" s="133">
        <v>38</v>
      </c>
      <c r="B39" s="117">
        <v>3111</v>
      </c>
      <c r="C39" s="96">
        <v>5331.5335999999998</v>
      </c>
      <c r="D39" s="99" t="s">
        <v>98</v>
      </c>
      <c r="E39" s="513"/>
      <c r="F39" s="496"/>
      <c r="G39" s="112">
        <v>2414</v>
      </c>
      <c r="H39" s="112">
        <v>2199</v>
      </c>
      <c r="I39" s="395">
        <v>1800</v>
      </c>
      <c r="J39" s="328">
        <v>1800</v>
      </c>
      <c r="K39" s="329">
        <f>[2]VÝDAJE!$F$44</f>
        <v>1460</v>
      </c>
      <c r="L39" s="341">
        <v>1890</v>
      </c>
      <c r="M39" s="112">
        <v>1985</v>
      </c>
      <c r="N39" s="112">
        <v>2084</v>
      </c>
      <c r="O39" s="112">
        <v>2188</v>
      </c>
    </row>
    <row r="40" spans="1:16" s="11" customFormat="1" ht="24" customHeight="1" x14ac:dyDescent="0.25">
      <c r="A40" s="133">
        <v>39</v>
      </c>
      <c r="B40" s="117">
        <v>3111</v>
      </c>
      <c r="C40" s="96">
        <v>5331.5335999999998</v>
      </c>
      <c r="D40" s="99" t="s">
        <v>99</v>
      </c>
      <c r="E40" s="513"/>
      <c r="F40" s="496"/>
      <c r="G40" s="112">
        <v>1404</v>
      </c>
      <c r="H40" s="112">
        <v>1200</v>
      </c>
      <c r="I40" s="395">
        <v>1200</v>
      </c>
      <c r="J40" s="328">
        <v>1200</v>
      </c>
      <c r="K40" s="329">
        <v>900</v>
      </c>
      <c r="L40" s="341">
        <v>1260</v>
      </c>
      <c r="M40" s="112">
        <v>1323</v>
      </c>
      <c r="N40" s="112">
        <v>1389</v>
      </c>
      <c r="O40" s="112">
        <v>1459</v>
      </c>
    </row>
    <row r="41" spans="1:16" s="11" customFormat="1" ht="24" customHeight="1" x14ac:dyDescent="0.25">
      <c r="A41" s="133">
        <v>40</v>
      </c>
      <c r="B41" s="117">
        <v>3111</v>
      </c>
      <c r="C41" s="96">
        <v>5331.5335999999998</v>
      </c>
      <c r="D41" s="99" t="s">
        <v>100</v>
      </c>
      <c r="E41" s="513"/>
      <c r="F41" s="496"/>
      <c r="G41" s="112">
        <v>2090</v>
      </c>
      <c r="H41" s="112">
        <v>1610</v>
      </c>
      <c r="I41" s="395">
        <v>1610</v>
      </c>
      <c r="J41" s="328">
        <v>2040</v>
      </c>
      <c r="K41" s="329">
        <f>[2]VÝDAJE!$F$46</f>
        <v>1659.0840000000001</v>
      </c>
      <c r="L41" s="341">
        <v>1691</v>
      </c>
      <c r="M41" s="112">
        <v>1775</v>
      </c>
      <c r="N41" s="112">
        <v>1864</v>
      </c>
      <c r="O41" s="112">
        <v>1957</v>
      </c>
    </row>
    <row r="42" spans="1:16" s="11" customFormat="1" ht="24" customHeight="1" x14ac:dyDescent="0.25">
      <c r="A42" s="133">
        <v>41</v>
      </c>
      <c r="B42" s="117">
        <v>3111</v>
      </c>
      <c r="C42" s="96">
        <v>5331.5335999999998</v>
      </c>
      <c r="D42" s="99" t="s">
        <v>101</v>
      </c>
      <c r="E42" s="513"/>
      <c r="F42" s="496"/>
      <c r="G42" s="112">
        <v>1686</v>
      </c>
      <c r="H42" s="112">
        <v>1248</v>
      </c>
      <c r="I42" s="395">
        <v>1248</v>
      </c>
      <c r="J42" s="328">
        <v>1597</v>
      </c>
      <c r="K42" s="329">
        <f>[2]VÝDAJE!$F$47</f>
        <v>948</v>
      </c>
      <c r="L42" s="341">
        <v>1360</v>
      </c>
      <c r="M42" s="112">
        <v>1376</v>
      </c>
      <c r="N42" s="112">
        <v>1445</v>
      </c>
      <c r="O42" s="112">
        <v>1517</v>
      </c>
    </row>
    <row r="43" spans="1:16" s="11" customFormat="1" ht="24" customHeight="1" x14ac:dyDescent="0.25">
      <c r="A43" s="133">
        <v>42</v>
      </c>
      <c r="B43" s="117">
        <v>3111</v>
      </c>
      <c r="C43" s="96">
        <v>5331.5335999999998</v>
      </c>
      <c r="D43" s="99" t="s">
        <v>102</v>
      </c>
      <c r="E43" s="513"/>
      <c r="F43" s="496"/>
      <c r="G43" s="112">
        <v>1241</v>
      </c>
      <c r="H43" s="112">
        <v>809</v>
      </c>
      <c r="I43" s="395">
        <v>809</v>
      </c>
      <c r="J43" s="328">
        <v>1120</v>
      </c>
      <c r="K43" s="329">
        <f>[2]VÝDAJE!$F$48</f>
        <v>925.30100000000004</v>
      </c>
      <c r="L43" s="341">
        <v>1214</v>
      </c>
      <c r="M43" s="112">
        <v>1274</v>
      </c>
      <c r="N43" s="112">
        <v>1338</v>
      </c>
      <c r="O43" s="112">
        <v>1405</v>
      </c>
    </row>
    <row r="44" spans="1:16" s="11" customFormat="1" ht="24" customHeight="1" x14ac:dyDescent="0.25">
      <c r="A44" s="133">
        <v>43</v>
      </c>
      <c r="B44" s="117">
        <v>3111</v>
      </c>
      <c r="C44" s="96">
        <v>5331.5335999999998</v>
      </c>
      <c r="D44" s="99" t="s">
        <v>103</v>
      </c>
      <c r="E44" s="513"/>
      <c r="F44" s="496"/>
      <c r="G44" s="112">
        <v>1282</v>
      </c>
      <c r="H44" s="112">
        <v>1390</v>
      </c>
      <c r="I44" s="395">
        <v>1390</v>
      </c>
      <c r="J44" s="328">
        <v>1550</v>
      </c>
      <c r="K44" s="329">
        <f>[2]VÝDAJE!$F$49</f>
        <v>1269.9570000000001</v>
      </c>
      <c r="L44" s="341">
        <v>1460</v>
      </c>
      <c r="M44" s="112">
        <v>1532</v>
      </c>
      <c r="N44" s="112">
        <v>1609</v>
      </c>
      <c r="O44" s="112">
        <v>1690</v>
      </c>
    </row>
    <row r="45" spans="1:16" s="11" customFormat="1" ht="24" customHeight="1" x14ac:dyDescent="0.25">
      <c r="A45" s="133">
        <v>44</v>
      </c>
      <c r="B45" s="117">
        <v>3111</v>
      </c>
      <c r="C45" s="96">
        <v>5331.5335999999998</v>
      </c>
      <c r="D45" s="99" t="s">
        <v>104</v>
      </c>
      <c r="E45" s="513"/>
      <c r="F45" s="496"/>
      <c r="G45" s="112">
        <v>982</v>
      </c>
      <c r="H45" s="112">
        <v>1060</v>
      </c>
      <c r="I45" s="395">
        <v>1060</v>
      </c>
      <c r="J45" s="328">
        <v>1060</v>
      </c>
      <c r="K45" s="329">
        <f>[2]VÝDAJE!$F$50</f>
        <v>820</v>
      </c>
      <c r="L45" s="341">
        <v>1113</v>
      </c>
      <c r="M45" s="112">
        <v>1169</v>
      </c>
      <c r="N45" s="112">
        <v>1227</v>
      </c>
      <c r="O45" s="112">
        <v>1288</v>
      </c>
    </row>
    <row r="46" spans="1:16" s="11" customFormat="1" ht="24" customHeight="1" x14ac:dyDescent="0.25">
      <c r="A46" s="133">
        <v>45</v>
      </c>
      <c r="B46" s="117">
        <v>3111</v>
      </c>
      <c r="C46" s="96">
        <v>5331.5335999999998</v>
      </c>
      <c r="D46" s="99" t="s">
        <v>105</v>
      </c>
      <c r="E46" s="513"/>
      <c r="F46" s="496"/>
      <c r="G46" s="112">
        <v>1974</v>
      </c>
      <c r="H46" s="112">
        <v>3220</v>
      </c>
      <c r="I46" s="395">
        <v>3500</v>
      </c>
      <c r="J46" s="328">
        <v>2500</v>
      </c>
      <c r="K46" s="329">
        <f>[2]VÝDAJE!$F$51</f>
        <v>2140</v>
      </c>
      <c r="L46" s="341">
        <v>2625</v>
      </c>
      <c r="M46" s="112">
        <v>2756</v>
      </c>
      <c r="N46" s="112">
        <v>2894</v>
      </c>
      <c r="O46" s="112">
        <v>3039</v>
      </c>
    </row>
    <row r="47" spans="1:16" s="11" customFormat="1" ht="24" customHeight="1" x14ac:dyDescent="0.25">
      <c r="A47" s="133">
        <v>46</v>
      </c>
      <c r="B47" s="117">
        <v>3111</v>
      </c>
      <c r="C47" s="96">
        <v>5331.5335999999998</v>
      </c>
      <c r="D47" s="99" t="s">
        <v>106</v>
      </c>
      <c r="E47" s="513"/>
      <c r="F47" s="496"/>
      <c r="G47" s="112">
        <v>2642</v>
      </c>
      <c r="H47" s="112">
        <v>2272</v>
      </c>
      <c r="I47" s="395">
        <v>2170</v>
      </c>
      <c r="J47" s="328">
        <v>2562</v>
      </c>
      <c r="K47" s="329">
        <f>[2]VÝDAJE!$F$52</f>
        <v>1710</v>
      </c>
      <c r="L47" s="341">
        <v>2279</v>
      </c>
      <c r="M47" s="112">
        <v>2392</v>
      </c>
      <c r="N47" s="112">
        <v>2512</v>
      </c>
      <c r="O47" s="112">
        <v>2638</v>
      </c>
    </row>
    <row r="48" spans="1:16" s="11" customFormat="1" ht="24" customHeight="1" x14ac:dyDescent="0.25">
      <c r="A48" s="133">
        <v>47</v>
      </c>
      <c r="B48" s="117">
        <v>3111</v>
      </c>
      <c r="C48" s="96">
        <v>5331.5335999999998</v>
      </c>
      <c r="D48" s="99" t="s">
        <v>107</v>
      </c>
      <c r="E48" s="513"/>
      <c r="F48" s="496"/>
      <c r="G48" s="112">
        <v>2867</v>
      </c>
      <c r="H48" s="112">
        <v>3118</v>
      </c>
      <c r="I48" s="395">
        <v>3118</v>
      </c>
      <c r="J48" s="328">
        <v>3635</v>
      </c>
      <c r="K48" s="329">
        <f>[2]VÝDAJE!$F$53</f>
        <v>2975.9920000000002</v>
      </c>
      <c r="L48" s="341">
        <v>3274</v>
      </c>
      <c r="M48" s="112">
        <v>3438</v>
      </c>
      <c r="N48" s="112">
        <v>3609</v>
      </c>
      <c r="O48" s="112">
        <v>3790</v>
      </c>
    </row>
    <row r="49" spans="1:16" ht="24" customHeight="1" thickBot="1" x14ac:dyDescent="0.3">
      <c r="A49" s="148">
        <v>48</v>
      </c>
      <c r="B49" s="119">
        <v>3111</v>
      </c>
      <c r="C49" s="97">
        <v>5331.5335999999998</v>
      </c>
      <c r="D49" s="100" t="s">
        <v>108</v>
      </c>
      <c r="E49" s="513"/>
      <c r="F49" s="457"/>
      <c r="G49" s="77">
        <v>2171</v>
      </c>
      <c r="H49" s="77">
        <v>2150</v>
      </c>
      <c r="I49" s="396">
        <v>1730</v>
      </c>
      <c r="J49" s="330">
        <v>1749</v>
      </c>
      <c r="K49" s="331">
        <f>[2]VÝDAJE!$F$54</f>
        <v>1315</v>
      </c>
      <c r="L49" s="342">
        <v>1817</v>
      </c>
      <c r="M49" s="77">
        <v>1907</v>
      </c>
      <c r="N49" s="77">
        <v>2003</v>
      </c>
      <c r="O49" s="77">
        <v>2103</v>
      </c>
    </row>
    <row r="50" spans="1:16" s="6" customFormat="1" ht="30" customHeight="1" thickBot="1" x14ac:dyDescent="0.3">
      <c r="A50" s="318">
        <v>49</v>
      </c>
      <c r="B50" s="486" t="s">
        <v>31</v>
      </c>
      <c r="C50" s="486"/>
      <c r="D50" s="486"/>
      <c r="E50" s="488"/>
      <c r="F50" s="35"/>
      <c r="G50" s="163">
        <f>SUM(G51:G52)</f>
        <v>11666</v>
      </c>
      <c r="H50" s="163">
        <f>SUM(H51:H52)</f>
        <v>9207</v>
      </c>
      <c r="I50" s="326">
        <f t="shared" ref="I50:N50" si="8">SUM(I51:I52)</f>
        <v>7000</v>
      </c>
      <c r="J50" s="163">
        <f t="shared" si="8"/>
        <v>7755</v>
      </c>
      <c r="K50" s="332">
        <f t="shared" si="8"/>
        <v>1301</v>
      </c>
      <c r="L50" s="164">
        <f t="shared" si="8"/>
        <v>9000</v>
      </c>
      <c r="M50" s="416">
        <f t="shared" si="8"/>
        <v>11000</v>
      </c>
      <c r="N50" s="416">
        <f t="shared" si="8"/>
        <v>11000</v>
      </c>
      <c r="O50" s="417">
        <f t="shared" ref="O50" si="9">SUM(O51:O52)</f>
        <v>11000</v>
      </c>
    </row>
    <row r="51" spans="1:16" ht="30" customHeight="1" thickBot="1" x14ac:dyDescent="0.3">
      <c r="A51" s="136">
        <v>50</v>
      </c>
      <c r="B51" s="118">
        <v>6171</v>
      </c>
      <c r="C51" s="168">
        <v>5229</v>
      </c>
      <c r="D51" s="514" t="s">
        <v>118</v>
      </c>
      <c r="E51" s="215" t="s">
        <v>112</v>
      </c>
      <c r="F51" s="276" t="s">
        <v>20</v>
      </c>
      <c r="G51" s="38">
        <v>5</v>
      </c>
      <c r="H51" s="38">
        <v>5</v>
      </c>
      <c r="I51" s="397">
        <v>0</v>
      </c>
      <c r="J51" s="333">
        <v>5</v>
      </c>
      <c r="K51" s="334">
        <f>[2]VÝDAJE!$F$57</f>
        <v>5</v>
      </c>
      <c r="L51" s="158">
        <v>0</v>
      </c>
      <c r="M51" s="333">
        <v>0</v>
      </c>
      <c r="N51" s="418">
        <v>0</v>
      </c>
      <c r="O51" s="339">
        <v>0</v>
      </c>
    </row>
    <row r="52" spans="1:16" ht="30" customHeight="1" thickBot="1" x14ac:dyDescent="0.3">
      <c r="A52" s="148">
        <v>51</v>
      </c>
      <c r="B52" s="197" t="s">
        <v>87</v>
      </c>
      <c r="C52" s="97" t="s">
        <v>18</v>
      </c>
      <c r="D52" s="515"/>
      <c r="E52" s="216" t="s">
        <v>22</v>
      </c>
      <c r="F52" s="270" t="s">
        <v>124</v>
      </c>
      <c r="G52" s="70">
        <v>11661</v>
      </c>
      <c r="H52" s="70">
        <v>9202</v>
      </c>
      <c r="I52" s="398">
        <v>7000</v>
      </c>
      <c r="J52" s="169">
        <v>7750</v>
      </c>
      <c r="K52" s="335">
        <f>[2]VÝDAJE!$F$56</f>
        <v>1296</v>
      </c>
      <c r="L52" s="156">
        <v>9000</v>
      </c>
      <c r="M52" s="70">
        <v>11000</v>
      </c>
      <c r="N52" s="70">
        <v>11000</v>
      </c>
      <c r="O52" s="70">
        <v>11000</v>
      </c>
      <c r="P52" s="75"/>
    </row>
    <row r="53" spans="1:16" s="3" customFormat="1" ht="28.5" customHeight="1" thickBot="1" x14ac:dyDescent="0.3">
      <c r="A53" s="318">
        <v>52</v>
      </c>
      <c r="B53" s="378" t="s">
        <v>23</v>
      </c>
      <c r="C53" s="79"/>
      <c r="D53" s="378"/>
      <c r="E53" s="55"/>
      <c r="F53" s="35"/>
      <c r="G53" s="163">
        <v>2093</v>
      </c>
      <c r="H53" s="163">
        <f>H59+H58+H57+H56+H55+H54</f>
        <v>2180</v>
      </c>
      <c r="I53" s="326">
        <f>SUM(I54:I59)</f>
        <v>2591</v>
      </c>
      <c r="J53" s="163">
        <f>SUM(J54:J59)</f>
        <v>2655</v>
      </c>
      <c r="K53" s="163">
        <f>SUM(K54:K59)</f>
        <v>1774.183</v>
      </c>
      <c r="L53" s="164">
        <f t="shared" ref="L53" si="10">SUM(L54:L59)</f>
        <v>2666</v>
      </c>
      <c r="M53" s="163">
        <v>2616</v>
      </c>
      <c r="N53" s="163">
        <v>2616</v>
      </c>
      <c r="O53" s="326">
        <v>2636</v>
      </c>
      <c r="P53" s="76"/>
    </row>
    <row r="54" spans="1:16" ht="27" customHeight="1" thickBot="1" x14ac:dyDescent="0.3">
      <c r="A54" s="131">
        <v>53</v>
      </c>
      <c r="B54" s="175">
        <v>2219</v>
      </c>
      <c r="C54" s="176">
        <v>5429</v>
      </c>
      <c r="D54" s="503" t="s">
        <v>23</v>
      </c>
      <c r="E54" s="212" t="s">
        <v>155</v>
      </c>
      <c r="F54" s="273" t="s">
        <v>3</v>
      </c>
      <c r="G54" s="38">
        <v>0</v>
      </c>
      <c r="H54" s="38">
        <v>0</v>
      </c>
      <c r="I54" s="399">
        <v>0</v>
      </c>
      <c r="J54" s="38">
        <v>0</v>
      </c>
      <c r="K54" s="193">
        <v>0</v>
      </c>
      <c r="L54" s="158">
        <v>0</v>
      </c>
      <c r="M54" s="38">
        <v>0</v>
      </c>
      <c r="N54" s="38">
        <v>0</v>
      </c>
      <c r="O54" s="38">
        <v>0</v>
      </c>
      <c r="P54" s="75"/>
    </row>
    <row r="55" spans="1:16" ht="35.25" customHeight="1" thickBot="1" x14ac:dyDescent="0.3">
      <c r="A55" s="133">
        <v>54</v>
      </c>
      <c r="B55" s="177" t="s">
        <v>73</v>
      </c>
      <c r="C55" s="178">
        <v>5499</v>
      </c>
      <c r="D55" s="504"/>
      <c r="E55" s="217" t="s">
        <v>20</v>
      </c>
      <c r="F55" s="276" t="s">
        <v>114</v>
      </c>
      <c r="G55" s="38">
        <v>1583</v>
      </c>
      <c r="H55" s="38">
        <v>1616</v>
      </c>
      <c r="I55" s="399">
        <v>1811</v>
      </c>
      <c r="J55" s="38">
        <v>1811</v>
      </c>
      <c r="K55" s="193">
        <f>[2]VÝDAJE!$F$67</f>
        <v>1420.5</v>
      </c>
      <c r="L55" s="158">
        <v>1826</v>
      </c>
      <c r="M55" s="38">
        <v>1826</v>
      </c>
      <c r="N55" s="38">
        <v>1826</v>
      </c>
      <c r="O55" s="38">
        <v>1826</v>
      </c>
      <c r="P55" s="75"/>
    </row>
    <row r="56" spans="1:16" ht="35.25" customHeight="1" thickBot="1" x14ac:dyDescent="0.3">
      <c r="A56" s="133">
        <v>55</v>
      </c>
      <c r="B56" s="181">
        <v>3399</v>
      </c>
      <c r="C56" s="82">
        <v>5499</v>
      </c>
      <c r="D56" s="504"/>
      <c r="E56" s="173" t="s">
        <v>127</v>
      </c>
      <c r="F56" s="280" t="s">
        <v>50</v>
      </c>
      <c r="G56" s="38">
        <v>164</v>
      </c>
      <c r="H56" s="38">
        <v>62</v>
      </c>
      <c r="I56" s="193">
        <v>270</v>
      </c>
      <c r="J56" s="38">
        <v>270</v>
      </c>
      <c r="K56" s="193">
        <f>[2]VÝDAJE!$F$59</f>
        <v>-11.8</v>
      </c>
      <c r="L56" s="158">
        <v>280</v>
      </c>
      <c r="M56" s="38">
        <v>280</v>
      </c>
      <c r="N56" s="38">
        <v>280</v>
      </c>
      <c r="O56" s="38">
        <v>300</v>
      </c>
    </row>
    <row r="57" spans="1:16" ht="27" customHeight="1" x14ac:dyDescent="0.25">
      <c r="A57" s="133">
        <v>56</v>
      </c>
      <c r="B57" s="179">
        <v>6171</v>
      </c>
      <c r="C57" s="180">
        <v>5492</v>
      </c>
      <c r="D57" s="504"/>
      <c r="E57" s="218" t="s">
        <v>24</v>
      </c>
      <c r="F57" s="484" t="s">
        <v>51</v>
      </c>
      <c r="G57" s="65">
        <v>0</v>
      </c>
      <c r="H57" s="65">
        <v>0</v>
      </c>
      <c r="I57" s="320">
        <v>10</v>
      </c>
      <c r="J57" s="65">
        <v>10</v>
      </c>
      <c r="K57" s="320">
        <v>0</v>
      </c>
      <c r="L57" s="153">
        <v>10</v>
      </c>
      <c r="M57" s="65">
        <v>10</v>
      </c>
      <c r="N57" s="65">
        <v>10</v>
      </c>
      <c r="O57" s="65">
        <v>10</v>
      </c>
    </row>
    <row r="58" spans="1:16" ht="27" customHeight="1" thickBot="1" x14ac:dyDescent="0.3">
      <c r="A58" s="133">
        <v>57</v>
      </c>
      <c r="B58" s="181">
        <v>6171</v>
      </c>
      <c r="C58" s="82">
        <v>5424</v>
      </c>
      <c r="D58" s="504"/>
      <c r="E58" s="219" t="s">
        <v>192</v>
      </c>
      <c r="F58" s="485"/>
      <c r="G58" s="36">
        <v>276</v>
      </c>
      <c r="H58" s="36">
        <v>492</v>
      </c>
      <c r="I58" s="400">
        <v>400</v>
      </c>
      <c r="J58" s="36">
        <v>464</v>
      </c>
      <c r="K58" s="323">
        <f>[2]VÝDAJE!$F$62+[2]VÝDAJE!$F$64+[2]VÝDAJE!$F$65</f>
        <v>365.483</v>
      </c>
      <c r="L58" s="342">
        <v>450</v>
      </c>
      <c r="M58" s="36">
        <v>400</v>
      </c>
      <c r="N58" s="36">
        <v>400</v>
      </c>
      <c r="O58" s="36">
        <v>400</v>
      </c>
    </row>
    <row r="59" spans="1:16" ht="35.25" customHeight="1" thickBot="1" x14ac:dyDescent="0.3">
      <c r="A59" s="135">
        <v>58</v>
      </c>
      <c r="B59" s="194" t="s">
        <v>87</v>
      </c>
      <c r="C59" s="182">
        <v>5493</v>
      </c>
      <c r="D59" s="505"/>
      <c r="E59" s="174" t="s">
        <v>40</v>
      </c>
      <c r="F59" s="271" t="s">
        <v>48</v>
      </c>
      <c r="G59" s="107">
        <v>71</v>
      </c>
      <c r="H59" s="107">
        <v>10</v>
      </c>
      <c r="I59" s="325">
        <v>100</v>
      </c>
      <c r="J59" s="107">
        <v>100</v>
      </c>
      <c r="K59" s="325">
        <f>[2]VÝDAJE!$F$66</f>
        <v>0</v>
      </c>
      <c r="L59" s="157">
        <v>100</v>
      </c>
      <c r="M59" s="107">
        <v>100</v>
      </c>
      <c r="N59" s="107">
        <v>100</v>
      </c>
      <c r="O59" s="107">
        <v>100</v>
      </c>
    </row>
    <row r="60" spans="1:16" ht="33" customHeight="1" thickBot="1" x14ac:dyDescent="0.3">
      <c r="A60" s="208">
        <v>59</v>
      </c>
      <c r="B60" s="315" t="s">
        <v>27</v>
      </c>
      <c r="C60" s="310"/>
      <c r="D60" s="311"/>
      <c r="E60" s="312"/>
      <c r="F60" s="316"/>
      <c r="G60" s="317">
        <f>G61+G66+G70+G72</f>
        <v>36140</v>
      </c>
      <c r="H60" s="317">
        <f>H61+H66+H70+H72</f>
        <v>52436</v>
      </c>
      <c r="I60" s="402">
        <f t="shared" ref="I60" si="11">I61+I66+I70+I72</f>
        <v>26080</v>
      </c>
      <c r="J60" s="166">
        <f>J61+J66+J70+J72</f>
        <v>26765</v>
      </c>
      <c r="K60" s="317">
        <f>K61+K66+K70+K72</f>
        <v>8743.4490499999993</v>
      </c>
      <c r="L60" s="356">
        <f t="shared" ref="L60:N60" si="12">L61+L66+L70+L72</f>
        <v>95028</v>
      </c>
      <c r="M60" s="317">
        <f t="shared" si="12"/>
        <v>31155</v>
      </c>
      <c r="N60" s="317">
        <f t="shared" si="12"/>
        <v>31171</v>
      </c>
      <c r="O60" s="317">
        <f t="shared" ref="O60" si="13">O61+O66+O70+O72</f>
        <v>28745</v>
      </c>
    </row>
    <row r="61" spans="1:16" s="11" customFormat="1" ht="30" customHeight="1" thickBot="1" x14ac:dyDescent="0.3">
      <c r="A61" s="318">
        <v>60</v>
      </c>
      <c r="B61" s="486" t="s">
        <v>28</v>
      </c>
      <c r="C61" s="486"/>
      <c r="D61" s="486"/>
      <c r="E61" s="488"/>
      <c r="F61" s="35"/>
      <c r="G61" s="69">
        <f>SUM(G62:G65)</f>
        <v>31660</v>
      </c>
      <c r="H61" s="69">
        <f>SUM(H62:H65)</f>
        <v>48077</v>
      </c>
      <c r="I61" s="326">
        <f>SUM(I62:I65)</f>
        <v>23330</v>
      </c>
      <c r="J61" s="163">
        <f>SUM(J62:J65)</f>
        <v>22145</v>
      </c>
      <c r="K61" s="163">
        <f>SUM(K62:K65)</f>
        <v>7126.7763899999991</v>
      </c>
      <c r="L61" s="164">
        <f t="shared" ref="L61:N61" si="14">SUM(L62:L65)</f>
        <v>88178</v>
      </c>
      <c r="M61" s="163">
        <f t="shared" si="14"/>
        <v>27630</v>
      </c>
      <c r="N61" s="163">
        <f t="shared" si="14"/>
        <v>27620</v>
      </c>
      <c r="O61" s="417">
        <f t="shared" ref="O61" si="15">SUM(O62:O65)</f>
        <v>25166</v>
      </c>
    </row>
    <row r="62" spans="1:16" ht="28.5" customHeight="1" thickBot="1" x14ac:dyDescent="0.3">
      <c r="A62" s="140">
        <v>61</v>
      </c>
      <c r="B62" s="221" t="s">
        <v>87</v>
      </c>
      <c r="C62" s="101">
        <v>6121</v>
      </c>
      <c r="D62" s="516" t="s">
        <v>28</v>
      </c>
      <c r="E62" s="104" t="s">
        <v>29</v>
      </c>
      <c r="F62" s="497" t="s">
        <v>49</v>
      </c>
      <c r="G62" s="70">
        <v>27871</v>
      </c>
      <c r="H62" s="70">
        <v>11129</v>
      </c>
      <c r="I62" s="321">
        <v>8800</v>
      </c>
      <c r="J62" s="78">
        <v>12498</v>
      </c>
      <c r="K62" s="40">
        <f>[2]VÝDAJE!$F$76</f>
        <v>861.28303000000005</v>
      </c>
      <c r="L62" s="153">
        <v>47123</v>
      </c>
      <c r="M62" s="36">
        <v>15000</v>
      </c>
      <c r="N62" s="36">
        <v>15000</v>
      </c>
      <c r="O62" s="36">
        <v>15000</v>
      </c>
    </row>
    <row r="63" spans="1:16" ht="28.5" customHeight="1" thickBot="1" x14ac:dyDescent="0.3">
      <c r="A63" s="133">
        <v>62</v>
      </c>
      <c r="B63" s="120">
        <v>3111</v>
      </c>
      <c r="C63" s="102">
        <v>6121</v>
      </c>
      <c r="D63" s="517"/>
      <c r="E63" s="93" t="s">
        <v>30</v>
      </c>
      <c r="F63" s="498"/>
      <c r="G63" s="36">
        <v>3789</v>
      </c>
      <c r="H63" s="36">
        <v>36399</v>
      </c>
      <c r="I63" s="323">
        <v>13920</v>
      </c>
      <c r="J63" s="36">
        <v>8457</v>
      </c>
      <c r="K63" s="323">
        <f>[2]VÝDAJE!$F$77</f>
        <v>6195.5033599999997</v>
      </c>
      <c r="L63" s="157">
        <v>40555</v>
      </c>
      <c r="M63" s="36">
        <v>12130</v>
      </c>
      <c r="N63" s="36">
        <v>12120</v>
      </c>
      <c r="O63" s="337">
        <v>9666</v>
      </c>
    </row>
    <row r="64" spans="1:16" ht="36" customHeight="1" thickBot="1" x14ac:dyDescent="0.3">
      <c r="A64" s="148">
        <v>63</v>
      </c>
      <c r="B64" s="221" t="s">
        <v>87</v>
      </c>
      <c r="C64" s="103">
        <v>6121</v>
      </c>
      <c r="D64" s="517"/>
      <c r="E64" s="173" t="s">
        <v>141</v>
      </c>
      <c r="F64" s="274" t="s">
        <v>3</v>
      </c>
      <c r="G64" s="38">
        <v>0</v>
      </c>
      <c r="H64" s="38">
        <v>131</v>
      </c>
      <c r="I64" s="193">
        <v>540</v>
      </c>
      <c r="J64" s="38">
        <v>540</v>
      </c>
      <c r="K64" s="193">
        <f>[2]VÝDAJE!$F$79</f>
        <v>0</v>
      </c>
      <c r="L64" s="158">
        <v>500</v>
      </c>
      <c r="M64" s="38">
        <v>500</v>
      </c>
      <c r="N64" s="38">
        <v>500</v>
      </c>
      <c r="O64" s="38">
        <v>500</v>
      </c>
    </row>
    <row r="65" spans="1:15" ht="36" customHeight="1" thickBot="1" x14ac:dyDescent="0.3">
      <c r="A65" s="148">
        <v>64</v>
      </c>
      <c r="B65" s="195" t="s">
        <v>87</v>
      </c>
      <c r="C65" s="103">
        <v>6121</v>
      </c>
      <c r="D65" s="518"/>
      <c r="E65" s="90" t="s">
        <v>72</v>
      </c>
      <c r="F65" s="277" t="s">
        <v>51</v>
      </c>
      <c r="G65" s="107">
        <v>0</v>
      </c>
      <c r="H65" s="107">
        <v>418</v>
      </c>
      <c r="I65" s="321">
        <v>70</v>
      </c>
      <c r="J65" s="107">
        <v>650</v>
      </c>
      <c r="K65" s="325">
        <f>[2]VÝDAJE!$F$78</f>
        <v>69.989999999999995</v>
      </c>
      <c r="L65" s="157">
        <v>0</v>
      </c>
      <c r="M65" s="419">
        <v>0</v>
      </c>
      <c r="N65" s="419">
        <v>0</v>
      </c>
      <c r="O65" s="419">
        <v>0</v>
      </c>
    </row>
    <row r="66" spans="1:15" s="11" customFormat="1" ht="30" customHeight="1" thickBot="1" x14ac:dyDescent="0.3">
      <c r="A66" s="318">
        <v>65</v>
      </c>
      <c r="B66" s="508" t="s">
        <v>32</v>
      </c>
      <c r="C66" s="508"/>
      <c r="D66" s="508"/>
      <c r="E66" s="509"/>
      <c r="F66" s="35"/>
      <c r="G66" s="308">
        <f>G67+G68+G69</f>
        <v>4282</v>
      </c>
      <c r="H66" s="308">
        <f>H67+H68+H69</f>
        <v>3558</v>
      </c>
      <c r="I66" s="401">
        <f>I67+I68+I69</f>
        <v>2750</v>
      </c>
      <c r="J66" s="327">
        <f>J67+J68+J69</f>
        <v>4620</v>
      </c>
      <c r="K66" s="327">
        <f>SUM(K67:K69)</f>
        <v>1616.67266</v>
      </c>
      <c r="L66" s="165">
        <f t="shared" ref="L66:N66" si="16">L67+L68+L69</f>
        <v>4850</v>
      </c>
      <c r="M66" s="327">
        <f t="shared" si="16"/>
        <v>3525</v>
      </c>
      <c r="N66" s="308">
        <f t="shared" si="16"/>
        <v>3551</v>
      </c>
      <c r="O66" s="308">
        <f t="shared" ref="O66" si="17">O67+O68+O69</f>
        <v>3579</v>
      </c>
    </row>
    <row r="67" spans="1:15" ht="27.75" customHeight="1" thickBot="1" x14ac:dyDescent="0.3">
      <c r="A67" s="140">
        <v>66</v>
      </c>
      <c r="B67" s="183" t="s">
        <v>115</v>
      </c>
      <c r="C67" s="101">
        <v>6122</v>
      </c>
      <c r="D67" s="503" t="s">
        <v>32</v>
      </c>
      <c r="E67" s="173" t="s">
        <v>32</v>
      </c>
      <c r="F67" s="274" t="s">
        <v>3</v>
      </c>
      <c r="G67" s="38">
        <v>2425</v>
      </c>
      <c r="H67" s="38">
        <v>2147</v>
      </c>
      <c r="I67" s="193">
        <v>2250</v>
      </c>
      <c r="J67" s="38">
        <v>3250</v>
      </c>
      <c r="K67" s="193">
        <f>[2]VÝDAJE!$F$82</f>
        <v>1143.4182000000001</v>
      </c>
      <c r="L67" s="158">
        <v>2500</v>
      </c>
      <c r="M67" s="158">
        <v>2500</v>
      </c>
      <c r="N67" s="158">
        <v>2500</v>
      </c>
      <c r="O67" s="158">
        <v>2500</v>
      </c>
    </row>
    <row r="68" spans="1:15" ht="27.75" customHeight="1" thickBot="1" x14ac:dyDescent="0.3">
      <c r="A68" s="133">
        <v>67</v>
      </c>
      <c r="B68" s="121">
        <v>3111</v>
      </c>
      <c r="C68" s="110">
        <v>6122</v>
      </c>
      <c r="D68" s="504"/>
      <c r="E68" s="213" t="s">
        <v>32</v>
      </c>
      <c r="F68" s="275" t="s">
        <v>49</v>
      </c>
      <c r="G68" s="70">
        <v>1008</v>
      </c>
      <c r="H68" s="70">
        <v>363</v>
      </c>
      <c r="I68" s="40">
        <v>0</v>
      </c>
      <c r="J68" s="70">
        <v>120</v>
      </c>
      <c r="K68" s="40">
        <f>[2]VÝDAJE!$F$81</f>
        <v>120.30956</v>
      </c>
      <c r="L68" s="156">
        <v>500</v>
      </c>
      <c r="M68" s="70">
        <v>525</v>
      </c>
      <c r="N68" s="347">
        <v>551</v>
      </c>
      <c r="O68" s="347">
        <v>579</v>
      </c>
    </row>
    <row r="69" spans="1:15" ht="30.75" customHeight="1" thickBot="1" x14ac:dyDescent="0.3">
      <c r="A69" s="148">
        <v>68</v>
      </c>
      <c r="B69" s="221" t="s">
        <v>87</v>
      </c>
      <c r="C69" s="105">
        <v>6122</v>
      </c>
      <c r="D69" s="505"/>
      <c r="E69" s="173" t="s">
        <v>32</v>
      </c>
      <c r="F69" s="278" t="s">
        <v>51</v>
      </c>
      <c r="G69" s="38">
        <v>849</v>
      </c>
      <c r="H69" s="38">
        <v>1048</v>
      </c>
      <c r="I69" s="193">
        <v>500</v>
      </c>
      <c r="J69" s="38">
        <v>1250</v>
      </c>
      <c r="K69" s="193">
        <f>[2]VÝDAJE!$F$83</f>
        <v>352.94490000000002</v>
      </c>
      <c r="L69" s="158">
        <v>1850</v>
      </c>
      <c r="M69" s="38">
        <v>500</v>
      </c>
      <c r="N69" s="38">
        <v>500</v>
      </c>
      <c r="O69" s="38">
        <v>500</v>
      </c>
    </row>
    <row r="70" spans="1:15" ht="30" customHeight="1" thickBot="1" x14ac:dyDescent="0.3">
      <c r="A70" s="318">
        <v>69</v>
      </c>
      <c r="B70" s="486" t="s">
        <v>70</v>
      </c>
      <c r="C70" s="486"/>
      <c r="D70" s="486"/>
      <c r="E70" s="488"/>
      <c r="F70" s="35"/>
      <c r="G70" s="308">
        <f>G71</f>
        <v>99</v>
      </c>
      <c r="H70" s="308">
        <f>H71</f>
        <v>801</v>
      </c>
      <c r="I70" s="401">
        <f t="shared" ref="I70:O70" si="18">I71</f>
        <v>0</v>
      </c>
      <c r="J70" s="327">
        <f t="shared" si="18"/>
        <v>0</v>
      </c>
      <c r="K70" s="327">
        <f t="shared" si="18"/>
        <v>0</v>
      </c>
      <c r="L70" s="165">
        <f t="shared" si="18"/>
        <v>0</v>
      </c>
      <c r="M70" s="327">
        <f t="shared" si="18"/>
        <v>0</v>
      </c>
      <c r="N70" s="308">
        <f t="shared" si="18"/>
        <v>0</v>
      </c>
      <c r="O70" s="308">
        <f t="shared" si="18"/>
        <v>0</v>
      </c>
    </row>
    <row r="71" spans="1:15" ht="30" customHeight="1" thickBot="1" x14ac:dyDescent="0.3">
      <c r="A71" s="134">
        <v>70</v>
      </c>
      <c r="B71" s="122">
        <v>3111</v>
      </c>
      <c r="C71" s="168">
        <v>6351</v>
      </c>
      <c r="D71" s="220" t="s">
        <v>57</v>
      </c>
      <c r="E71" s="215" t="s">
        <v>109</v>
      </c>
      <c r="F71" s="275" t="s">
        <v>116</v>
      </c>
      <c r="G71" s="70">
        <v>99</v>
      </c>
      <c r="H71" s="70">
        <v>801</v>
      </c>
      <c r="I71" s="40">
        <v>0</v>
      </c>
      <c r="J71" s="70">
        <v>0</v>
      </c>
      <c r="K71" s="40">
        <v>0</v>
      </c>
      <c r="L71" s="156">
        <v>0</v>
      </c>
      <c r="M71" s="70"/>
      <c r="N71" s="347"/>
      <c r="O71" s="347">
        <v>0</v>
      </c>
    </row>
    <row r="72" spans="1:15" s="11" customFormat="1" ht="30" customHeight="1" thickBot="1" x14ac:dyDescent="0.3">
      <c r="A72" s="318">
        <v>71</v>
      </c>
      <c r="B72" s="486" t="s">
        <v>56</v>
      </c>
      <c r="C72" s="486"/>
      <c r="D72" s="487"/>
      <c r="E72" s="488"/>
      <c r="F72" s="167"/>
      <c r="G72" s="163">
        <f>SUM(G73:G73)</f>
        <v>99</v>
      </c>
      <c r="H72" s="163">
        <f>SUM(H73:H73)</f>
        <v>0</v>
      </c>
      <c r="I72" s="326">
        <f>I73+I73</f>
        <v>0</v>
      </c>
      <c r="J72" s="163">
        <f t="shared" ref="J72:O72" si="19">SUM(J73:J73)</f>
        <v>0</v>
      </c>
      <c r="K72" s="163">
        <f t="shared" si="19"/>
        <v>0</v>
      </c>
      <c r="L72" s="164">
        <f t="shared" si="19"/>
        <v>2000</v>
      </c>
      <c r="M72" s="163">
        <f t="shared" si="19"/>
        <v>0</v>
      </c>
      <c r="N72" s="163">
        <f t="shared" si="19"/>
        <v>0</v>
      </c>
      <c r="O72" s="326">
        <f t="shared" si="19"/>
        <v>0</v>
      </c>
    </row>
    <row r="73" spans="1:15" ht="30" customHeight="1" thickBot="1" x14ac:dyDescent="0.3">
      <c r="A73" s="134">
        <v>72</v>
      </c>
      <c r="B73" s="196" t="s">
        <v>87</v>
      </c>
      <c r="C73" s="190" t="s">
        <v>128</v>
      </c>
      <c r="D73" s="191" t="s">
        <v>46</v>
      </c>
      <c r="E73" s="192" t="s">
        <v>39</v>
      </c>
      <c r="F73" s="272" t="s">
        <v>48</v>
      </c>
      <c r="G73" s="38">
        <v>99</v>
      </c>
      <c r="H73" s="38"/>
      <c r="I73" s="399">
        <v>0</v>
      </c>
      <c r="J73" s="38">
        <v>0</v>
      </c>
      <c r="K73" s="193">
        <v>0</v>
      </c>
      <c r="L73" s="158">
        <v>2000</v>
      </c>
      <c r="M73" s="38"/>
      <c r="N73" s="38"/>
      <c r="O73" s="339">
        <v>0</v>
      </c>
    </row>
    <row r="74" spans="1:15" x14ac:dyDescent="0.25">
      <c r="B74" s="74"/>
      <c r="E74" s="438">
        <v>44512</v>
      </c>
    </row>
    <row r="75" spans="1:15" x14ac:dyDescent="0.25">
      <c r="A75" s="481"/>
      <c r="B75" s="481"/>
      <c r="C75" s="481"/>
      <c r="L75" s="480"/>
      <c r="M75" s="480"/>
      <c r="N75" s="480"/>
      <c r="O75" s="480"/>
    </row>
    <row r="77" spans="1:15" x14ac:dyDescent="0.25">
      <c r="B77" s="74"/>
    </row>
  </sheetData>
  <autoFilter ref="B1:N73" xr:uid="{00000000-0009-0000-0000-000001000000}"/>
  <mergeCells count="25">
    <mergeCell ref="F10:F13"/>
    <mergeCell ref="F62:F63"/>
    <mergeCell ref="F6:F9"/>
    <mergeCell ref="B2:E2"/>
    <mergeCell ref="D67:D69"/>
    <mergeCell ref="B4:E4"/>
    <mergeCell ref="B50:E50"/>
    <mergeCell ref="B61:E61"/>
    <mergeCell ref="B66:E66"/>
    <mergeCell ref="D5:D28"/>
    <mergeCell ref="E38:E49"/>
    <mergeCell ref="D51:D52"/>
    <mergeCell ref="D62:D65"/>
    <mergeCell ref="D54:D59"/>
    <mergeCell ref="L75:O75"/>
    <mergeCell ref="A75:C75"/>
    <mergeCell ref="F14:F15"/>
    <mergeCell ref="F57:F58"/>
    <mergeCell ref="B72:E72"/>
    <mergeCell ref="B70:E70"/>
    <mergeCell ref="F16:F25"/>
    <mergeCell ref="F26:F28"/>
    <mergeCell ref="D30:D36"/>
    <mergeCell ref="F32:F34"/>
    <mergeCell ref="F38:F49"/>
  </mergeCells>
  <printOptions horizontalCentered="1"/>
  <pageMargins left="0.25" right="0.25" top="0.75" bottom="0.75" header="0.3" footer="0.3"/>
  <pageSetup paperSize="9" scale="67" fitToHeight="0" orientation="landscape" r:id="rId1"/>
  <headerFooter>
    <oddHeader>&amp;C&amp;"-,Tučné"&amp;26Podklad pro sestavení rozpočtu MO 3 dle návrhu správců rozpočtu - VÝDAJE                  &amp;"-,Obyčejné"&amp;14Příloha č. 5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2"/>
  <sheetViews>
    <sheetView zoomScaleNormal="100" workbookViewId="0">
      <selection activeCell="G16" sqref="G16"/>
    </sheetView>
  </sheetViews>
  <sheetFormatPr defaultRowHeight="15" x14ac:dyDescent="0.25"/>
  <cols>
    <col min="1" max="1" width="46.7109375" customWidth="1"/>
    <col min="2" max="2" width="13.7109375" customWidth="1"/>
    <col min="3" max="3" width="13.7109375" style="372" customWidth="1"/>
    <col min="4" max="10" width="13.7109375" customWidth="1"/>
  </cols>
  <sheetData>
    <row r="1" spans="1:11" ht="21" x14ac:dyDescent="0.25">
      <c r="A1" s="12" t="s">
        <v>33</v>
      </c>
      <c r="B1" s="13"/>
      <c r="C1" s="369"/>
      <c r="D1" s="13"/>
      <c r="E1" s="13"/>
      <c r="F1" s="13"/>
      <c r="G1" s="14"/>
      <c r="H1" s="14"/>
      <c r="I1" s="14"/>
      <c r="J1" s="14"/>
    </row>
    <row r="2" spans="1:11" ht="14.25" customHeight="1" thickBot="1" x14ac:dyDescent="0.3">
      <c r="A2" s="15"/>
      <c r="B2" s="16"/>
      <c r="C2" s="370"/>
      <c r="D2" s="16"/>
      <c r="E2" s="16"/>
      <c r="F2" s="16"/>
      <c r="G2" s="17"/>
      <c r="H2" s="363"/>
      <c r="I2" s="363"/>
      <c r="J2" s="17"/>
    </row>
    <row r="3" spans="1:11" ht="87" customHeight="1" thickBot="1" x14ac:dyDescent="0.3">
      <c r="A3" s="26" t="s">
        <v>121</v>
      </c>
      <c r="B3" s="2" t="s">
        <v>165</v>
      </c>
      <c r="C3" s="26" t="s">
        <v>183</v>
      </c>
      <c r="D3" s="2" t="s">
        <v>182</v>
      </c>
      <c r="E3" s="37" t="s">
        <v>184</v>
      </c>
      <c r="F3" s="2" t="s">
        <v>185</v>
      </c>
      <c r="G3" s="160" t="s">
        <v>186</v>
      </c>
      <c r="H3" s="2" t="s">
        <v>123</v>
      </c>
      <c r="I3" s="2" t="s">
        <v>176</v>
      </c>
      <c r="J3" s="2" t="s">
        <v>187</v>
      </c>
    </row>
    <row r="4" spans="1:11" ht="36" customHeight="1" thickBot="1" x14ac:dyDescent="0.3">
      <c r="A4" s="236" t="s">
        <v>74</v>
      </c>
      <c r="B4" s="237">
        <f t="shared" ref="B4:F4" si="0">B5+B6+B7+B8+B9+B10+B11+B12+B13-B14+B15+B16-B17-B18</f>
        <v>236636</v>
      </c>
      <c r="C4" s="237">
        <f>C5+C6+C7+C8+C9+C10+C11+C12+C13-C14+C15+C16-C17-C18-2</f>
        <v>266798</v>
      </c>
      <c r="D4" s="348">
        <f t="shared" si="0"/>
        <v>213839</v>
      </c>
      <c r="E4" s="403">
        <f t="shared" si="0"/>
        <v>235547</v>
      </c>
      <c r="F4" s="348">
        <f t="shared" si="0"/>
        <v>184039</v>
      </c>
      <c r="G4" s="237">
        <f>G5+G6+G7+G8+G9+G10+G11+G12+G13-G14+G15+G16-G17-G18</f>
        <v>298038</v>
      </c>
      <c r="H4" s="237">
        <f t="shared" ref="H4:I4" si="1">H5+H6+H7+H8+H9+H10+H11+H12+H13-H14+H15+H16-H17-H18</f>
        <v>241949</v>
      </c>
      <c r="I4" s="348">
        <f t="shared" si="1"/>
        <v>245530</v>
      </c>
      <c r="J4" s="348">
        <f t="shared" ref="J4" si="2">J5+J6+J7+J8+J9+J10+J11+J12+J13-J14+J15+J16-J17-J18</f>
        <v>245530</v>
      </c>
    </row>
    <row r="5" spans="1:11" s="24" customFormat="1" ht="27" customHeight="1" x14ac:dyDescent="0.25">
      <c r="A5" s="241" t="s">
        <v>144</v>
      </c>
      <c r="B5" s="231">
        <v>27025</v>
      </c>
      <c r="C5" s="365">
        <v>31592</v>
      </c>
      <c r="D5" s="357">
        <v>0</v>
      </c>
      <c r="E5" s="404">
        <v>35467</v>
      </c>
      <c r="F5" s="231">
        <v>35467</v>
      </c>
      <c r="G5" s="405">
        <v>0</v>
      </c>
      <c r="H5" s="232">
        <v>0</v>
      </c>
      <c r="I5" s="231">
        <v>0</v>
      </c>
      <c r="J5" s="361">
        <v>0</v>
      </c>
    </row>
    <row r="6" spans="1:11" s="24" customFormat="1" ht="27" customHeight="1" x14ac:dyDescent="0.25">
      <c r="A6" s="28" t="s">
        <v>42</v>
      </c>
      <c r="B6" s="62">
        <v>870</v>
      </c>
      <c r="C6" s="366">
        <v>-5880</v>
      </c>
      <c r="D6" s="62">
        <v>0</v>
      </c>
      <c r="E6" s="63">
        <v>300</v>
      </c>
      <c r="F6" s="62">
        <v>300</v>
      </c>
      <c r="G6" s="406">
        <v>0</v>
      </c>
      <c r="H6" s="63">
        <v>0</v>
      </c>
      <c r="I6" s="62">
        <v>0</v>
      </c>
      <c r="J6" s="62">
        <v>0</v>
      </c>
    </row>
    <row r="7" spans="1:11" s="24" customFormat="1" ht="27" customHeight="1" x14ac:dyDescent="0.25">
      <c r="A7" s="28" t="s">
        <v>145</v>
      </c>
      <c r="B7" s="62">
        <v>173222</v>
      </c>
      <c r="C7" s="366">
        <v>164008</v>
      </c>
      <c r="D7" s="62">
        <v>143391</v>
      </c>
      <c r="E7" s="63">
        <v>154669</v>
      </c>
      <c r="F7" s="62">
        <v>133198</v>
      </c>
      <c r="G7" s="406">
        <v>173287</v>
      </c>
      <c r="H7" s="63">
        <v>182595</v>
      </c>
      <c r="I7" s="62">
        <v>186176</v>
      </c>
      <c r="J7" s="62">
        <v>186176</v>
      </c>
    </row>
    <row r="8" spans="1:11" s="24" customFormat="1" ht="27" customHeight="1" x14ac:dyDescent="0.25">
      <c r="A8" s="28" t="s">
        <v>146</v>
      </c>
      <c r="B8" s="62">
        <v>17822</v>
      </c>
      <c r="C8" s="366">
        <v>18697</v>
      </c>
      <c r="D8" s="62">
        <v>19192</v>
      </c>
      <c r="E8" s="63">
        <v>19192</v>
      </c>
      <c r="F8" s="62">
        <v>14394</v>
      </c>
      <c r="G8" s="406">
        <v>19214</v>
      </c>
      <c r="H8" s="63">
        <v>19192</v>
      </c>
      <c r="I8" s="62">
        <v>19192</v>
      </c>
      <c r="J8" s="62">
        <v>19192</v>
      </c>
    </row>
    <row r="9" spans="1:11" s="24" customFormat="1" ht="31.5" customHeight="1" x14ac:dyDescent="0.25">
      <c r="A9" s="29" t="s">
        <v>147</v>
      </c>
      <c r="B9" s="62">
        <v>21538</v>
      </c>
      <c r="C9" s="367">
        <v>0</v>
      </c>
      <c r="D9" s="62">
        <v>0</v>
      </c>
      <c r="E9" s="63">
        <v>0</v>
      </c>
      <c r="F9" s="62">
        <v>0</v>
      </c>
      <c r="G9" s="406">
        <v>0</v>
      </c>
      <c r="H9" s="63">
        <v>0</v>
      </c>
      <c r="I9" s="62">
        <v>0</v>
      </c>
      <c r="J9" s="62">
        <v>0</v>
      </c>
    </row>
    <row r="10" spans="1:11" s="24" customFormat="1" ht="31.5" customHeight="1" x14ac:dyDescent="0.25">
      <c r="A10" s="29" t="s">
        <v>148</v>
      </c>
      <c r="B10" s="366">
        <v>0</v>
      </c>
      <c r="C10" s="62">
        <v>38208</v>
      </c>
      <c r="D10" s="410">
        <v>48014</v>
      </c>
      <c r="E10" s="519">
        <v>50498</v>
      </c>
      <c r="F10" s="519">
        <v>36011</v>
      </c>
      <c r="G10" s="406">
        <v>35961</v>
      </c>
      <c r="H10" s="410">
        <v>35961</v>
      </c>
      <c r="I10" s="410">
        <v>35961</v>
      </c>
      <c r="J10" s="410">
        <v>35961</v>
      </c>
    </row>
    <row r="11" spans="1:11" s="24" customFormat="1" ht="31.5" customHeight="1" x14ac:dyDescent="0.25">
      <c r="A11" s="29" t="s">
        <v>177</v>
      </c>
      <c r="B11" s="366">
        <v>0</v>
      </c>
      <c r="C11" s="62">
        <v>0</v>
      </c>
      <c r="D11" s="410">
        <v>0</v>
      </c>
      <c r="E11" s="520"/>
      <c r="F11" s="520"/>
      <c r="G11" s="406">
        <v>4228</v>
      </c>
      <c r="H11" s="410">
        <v>4228</v>
      </c>
      <c r="I11" s="410">
        <v>4228</v>
      </c>
      <c r="J11" s="410">
        <v>4228</v>
      </c>
    </row>
    <row r="12" spans="1:11" s="24" customFormat="1" ht="31.5" customHeight="1" x14ac:dyDescent="0.25">
      <c r="A12" s="29" t="s">
        <v>178</v>
      </c>
      <c r="B12" s="62">
        <v>0</v>
      </c>
      <c r="C12" s="411">
        <v>0</v>
      </c>
      <c r="D12" s="62">
        <v>0</v>
      </c>
      <c r="E12" s="521"/>
      <c r="F12" s="521"/>
      <c r="G12" s="406">
        <v>0</v>
      </c>
      <c r="H12" s="63">
        <v>0</v>
      </c>
      <c r="I12" s="62">
        <v>0</v>
      </c>
      <c r="J12" s="62">
        <v>0</v>
      </c>
    </row>
    <row r="13" spans="1:11" s="24" customFormat="1" ht="27" customHeight="1" x14ac:dyDescent="0.25">
      <c r="A13" s="28" t="s">
        <v>149</v>
      </c>
      <c r="B13" s="62">
        <v>1768</v>
      </c>
      <c r="C13" s="366">
        <v>3197</v>
      </c>
      <c r="D13" s="62">
        <v>0</v>
      </c>
      <c r="E13" s="63">
        <v>249</v>
      </c>
      <c r="F13" s="62">
        <v>248</v>
      </c>
      <c r="G13" s="406">
        <v>0</v>
      </c>
      <c r="H13" s="63">
        <v>0</v>
      </c>
      <c r="I13" s="62">
        <v>0</v>
      </c>
      <c r="J13" s="62">
        <v>0</v>
      </c>
      <c r="K13" s="30"/>
    </row>
    <row r="14" spans="1:11" s="24" customFormat="1" ht="27" customHeight="1" x14ac:dyDescent="0.25">
      <c r="A14" s="64" t="s">
        <v>150</v>
      </c>
      <c r="B14" s="62">
        <v>620</v>
      </c>
      <c r="C14" s="366">
        <v>1026</v>
      </c>
      <c r="D14" s="62">
        <v>27</v>
      </c>
      <c r="E14" s="63">
        <v>642</v>
      </c>
      <c r="F14" s="62">
        <v>577</v>
      </c>
      <c r="G14" s="406">
        <v>27</v>
      </c>
      <c r="H14" s="63">
        <v>27</v>
      </c>
      <c r="I14" s="62">
        <v>27</v>
      </c>
      <c r="J14" s="62">
        <v>27</v>
      </c>
    </row>
    <row r="15" spans="1:11" s="24" customFormat="1" ht="27" customHeight="1" x14ac:dyDescent="0.25">
      <c r="A15" s="28" t="s">
        <v>76</v>
      </c>
      <c r="B15" s="62">
        <v>22429</v>
      </c>
      <c r="C15" s="366">
        <v>46354</v>
      </c>
      <c r="D15" s="62">
        <v>3269</v>
      </c>
      <c r="E15" s="63">
        <v>11581</v>
      </c>
      <c r="F15" s="62">
        <v>750</v>
      </c>
      <c r="G15" s="406">
        <v>65375</v>
      </c>
      <c r="H15" s="63">
        <v>0</v>
      </c>
      <c r="I15" s="62">
        <v>0</v>
      </c>
      <c r="J15" s="62">
        <v>0</v>
      </c>
    </row>
    <row r="16" spans="1:11" s="24" customFormat="1" ht="27" customHeight="1" x14ac:dyDescent="0.25">
      <c r="A16" s="28" t="s">
        <v>77</v>
      </c>
      <c r="B16" s="346">
        <v>3923</v>
      </c>
      <c r="C16" s="367">
        <v>3676</v>
      </c>
      <c r="D16" s="62">
        <v>4046</v>
      </c>
      <c r="E16" s="63">
        <v>4046</v>
      </c>
      <c r="F16" s="360">
        <v>3217</v>
      </c>
      <c r="G16" s="407">
        <v>4252</v>
      </c>
      <c r="H16" s="428">
        <v>4252</v>
      </c>
      <c r="I16" s="428">
        <v>4252</v>
      </c>
      <c r="J16" s="428">
        <v>4252</v>
      </c>
    </row>
    <row r="17" spans="1:12" s="24" customFormat="1" ht="27" customHeight="1" x14ac:dyDescent="0.25">
      <c r="A17" s="29" t="s">
        <v>78</v>
      </c>
      <c r="B17" s="62">
        <v>27889</v>
      </c>
      <c r="C17" s="366">
        <v>27975</v>
      </c>
      <c r="D17" s="62">
        <v>0</v>
      </c>
      <c r="E17" s="63">
        <v>35630</v>
      </c>
      <c r="F17" s="62">
        <v>35630</v>
      </c>
      <c r="G17" s="406">
        <v>0</v>
      </c>
      <c r="H17" s="63">
        <v>0</v>
      </c>
      <c r="I17" s="62">
        <v>0</v>
      </c>
      <c r="J17" s="62">
        <v>0</v>
      </c>
    </row>
    <row r="18" spans="1:12" s="24" customFormat="1" ht="27" customHeight="1" thickBot="1" x14ac:dyDescent="0.3">
      <c r="A18" s="108" t="s">
        <v>79</v>
      </c>
      <c r="B18" s="233">
        <v>3452</v>
      </c>
      <c r="C18" s="368">
        <v>4051</v>
      </c>
      <c r="D18" s="358">
        <v>4046</v>
      </c>
      <c r="E18" s="408">
        <v>4183</v>
      </c>
      <c r="F18" s="233">
        <v>3339</v>
      </c>
      <c r="G18" s="409">
        <v>4252</v>
      </c>
      <c r="H18" s="429">
        <v>4252</v>
      </c>
      <c r="I18" s="429">
        <v>4252</v>
      </c>
      <c r="J18" s="429">
        <v>4252</v>
      </c>
    </row>
    <row r="19" spans="1:12" ht="18.75" customHeight="1" x14ac:dyDescent="0.25">
      <c r="A19" s="56"/>
      <c r="B19" s="57"/>
      <c r="C19" s="371"/>
      <c r="D19" s="57"/>
      <c r="E19" s="57"/>
      <c r="F19" s="57"/>
      <c r="G19" s="68"/>
      <c r="H19" s="364"/>
      <c r="I19" s="364"/>
      <c r="J19" s="430"/>
      <c r="L19" s="24"/>
    </row>
    <row r="20" spans="1:12" ht="21" x14ac:dyDescent="0.25">
      <c r="A20" s="18" t="s">
        <v>35</v>
      </c>
      <c r="B20" s="13"/>
      <c r="C20" s="369"/>
      <c r="D20" s="13"/>
      <c r="E20" s="13"/>
      <c r="F20" s="13"/>
      <c r="G20" s="19"/>
      <c r="H20" s="19"/>
      <c r="I20" s="20"/>
      <c r="J20" s="19"/>
    </row>
    <row r="21" spans="1:12" ht="14.25" customHeight="1" thickBot="1" x14ac:dyDescent="0.3">
      <c r="A21" s="15"/>
      <c r="B21" s="336"/>
      <c r="C21" s="370"/>
      <c r="D21" s="16"/>
      <c r="E21" s="16"/>
      <c r="F21" s="16"/>
      <c r="G21" s="21"/>
      <c r="H21" s="363"/>
      <c r="I21" s="363"/>
      <c r="J21" s="21"/>
    </row>
    <row r="22" spans="1:12" ht="87" customHeight="1" thickBot="1" x14ac:dyDescent="0.3">
      <c r="A22" s="184" t="s">
        <v>34</v>
      </c>
      <c r="B22" s="2" t="s">
        <v>165</v>
      </c>
      <c r="C22" s="2" t="s">
        <v>183</v>
      </c>
      <c r="D22" s="2" t="s">
        <v>182</v>
      </c>
      <c r="E22" s="2" t="s">
        <v>184</v>
      </c>
      <c r="F22" s="2" t="s">
        <v>185</v>
      </c>
      <c r="G22" s="160" t="s">
        <v>186</v>
      </c>
      <c r="H22" s="2" t="s">
        <v>123</v>
      </c>
      <c r="I22" s="2" t="s">
        <v>176</v>
      </c>
      <c r="J22" s="2" t="s">
        <v>187</v>
      </c>
    </row>
    <row r="23" spans="1:12" ht="31.5" customHeight="1" x14ac:dyDescent="0.25">
      <c r="A23" s="8" t="s">
        <v>36</v>
      </c>
      <c r="B23" s="361">
        <f>PŘÍJMY!G2</f>
        <v>47580</v>
      </c>
      <c r="C23" s="361">
        <f>PŘÍJMY!H2</f>
        <v>41692</v>
      </c>
      <c r="D23" s="361">
        <f>PŘÍJMY!I2</f>
        <v>28624</v>
      </c>
      <c r="E23" s="361">
        <f>PŘÍJMY!J2</f>
        <v>41656</v>
      </c>
      <c r="F23" s="361">
        <f>PŘÍJMY!K2-1</f>
        <v>36664</v>
      </c>
      <c r="G23" s="421">
        <f>PŘÍJMY!L2</f>
        <v>28554.400000000001</v>
      </c>
      <c r="H23" s="422">
        <f>PŘÍJMY!M2</f>
        <v>27594.400000000001</v>
      </c>
      <c r="I23" s="422">
        <f>PŘÍJMY!N2</f>
        <v>28214.400000000001</v>
      </c>
      <c r="J23" s="361">
        <f>PŘÍJMY!O2</f>
        <v>28784.400000000001</v>
      </c>
    </row>
    <row r="24" spans="1:12" ht="31.5" customHeight="1" thickBot="1" x14ac:dyDescent="0.3">
      <c r="A24" s="22" t="s">
        <v>37</v>
      </c>
      <c r="B24" s="23">
        <f>VÝDAJE!G2</f>
        <v>252624</v>
      </c>
      <c r="C24" s="23">
        <f>VÝDAJE!H2-1</f>
        <v>273023</v>
      </c>
      <c r="D24" s="23">
        <f>VÝDAJE!I2</f>
        <v>242463</v>
      </c>
      <c r="E24" s="23">
        <f>VÝDAJE!J2+1</f>
        <v>277203</v>
      </c>
      <c r="F24" s="23">
        <f>VÝDAJE!K2</f>
        <v>159725.12771</v>
      </c>
      <c r="G24" s="423">
        <f>VÝDAJE!L2</f>
        <v>326592</v>
      </c>
      <c r="H24" s="23">
        <f>VÝDAJE!M2</f>
        <v>269543</v>
      </c>
      <c r="I24" s="23">
        <f>VÝDAJE!N2</f>
        <v>273744</v>
      </c>
      <c r="J24" s="23">
        <f>VÝDAJE!O2</f>
        <v>274314</v>
      </c>
    </row>
    <row r="25" spans="1:12" ht="31.5" customHeight="1" thickTop="1" thickBot="1" x14ac:dyDescent="0.3">
      <c r="A25" s="73" t="s">
        <v>38</v>
      </c>
      <c r="B25" s="113">
        <f>B23-B24</f>
        <v>-205044</v>
      </c>
      <c r="C25" s="113">
        <f t="shared" ref="C25:F25" si="3">C23-C24</f>
        <v>-231331</v>
      </c>
      <c r="D25" s="113">
        <f t="shared" si="3"/>
        <v>-213839</v>
      </c>
      <c r="E25" s="113">
        <f t="shared" si="3"/>
        <v>-235547</v>
      </c>
      <c r="F25" s="113">
        <f t="shared" si="3"/>
        <v>-123061.12771</v>
      </c>
      <c r="G25" s="424">
        <f t="shared" ref="G25:I25" si="4">G23-G24</f>
        <v>-298037.59999999998</v>
      </c>
      <c r="H25" s="425">
        <f t="shared" si="4"/>
        <v>-241948.6</v>
      </c>
      <c r="I25" s="425">
        <f t="shared" si="4"/>
        <v>-245529.60000000001</v>
      </c>
      <c r="J25" s="113">
        <f t="shared" ref="J25" si="5">J23-J24</f>
        <v>-245529.60000000001</v>
      </c>
    </row>
    <row r="26" spans="1:12" ht="31.5" customHeight="1" thickBot="1" x14ac:dyDescent="0.3">
      <c r="A26" s="72" t="s">
        <v>71</v>
      </c>
      <c r="B26" s="161">
        <f>B4</f>
        <v>236636</v>
      </c>
      <c r="C26" s="161">
        <f t="shared" ref="C26" si="6">C4</f>
        <v>266798</v>
      </c>
      <c r="D26" s="161">
        <f t="shared" ref="D26:F26" si="7">D4</f>
        <v>213839</v>
      </c>
      <c r="E26" s="161">
        <f t="shared" si="7"/>
        <v>235547</v>
      </c>
      <c r="F26" s="161">
        <f t="shared" si="7"/>
        <v>184039</v>
      </c>
      <c r="G26" s="426">
        <f>G4</f>
        <v>298038</v>
      </c>
      <c r="H26" s="161">
        <f>H4</f>
        <v>241949</v>
      </c>
      <c r="I26" s="161">
        <f>I4</f>
        <v>245530</v>
      </c>
      <c r="J26" s="161">
        <f>J4</f>
        <v>245530</v>
      </c>
    </row>
    <row r="27" spans="1:12" ht="36" customHeight="1" thickBot="1" x14ac:dyDescent="0.3">
      <c r="A27" s="71" t="s">
        <v>117</v>
      </c>
      <c r="B27" s="162">
        <f>SUM(B25:B26)</f>
        <v>31592</v>
      </c>
      <c r="C27" s="162">
        <f>C26+C25</f>
        <v>35467</v>
      </c>
      <c r="D27" s="162">
        <f>SUM(D25:D26)</f>
        <v>0</v>
      </c>
      <c r="E27" s="162">
        <f>SUM(E25:E26)</f>
        <v>0</v>
      </c>
      <c r="F27" s="392">
        <f>F26+F25-1</f>
        <v>60976.872289999999</v>
      </c>
      <c r="G27" s="427">
        <f>G26+G25</f>
        <v>0.40000000002328306</v>
      </c>
      <c r="H27" s="162">
        <f t="shared" ref="H27:I27" si="8">H26+H25</f>
        <v>0.39999999999417923</v>
      </c>
      <c r="I27" s="162">
        <f t="shared" si="8"/>
        <v>0.39999999999417923</v>
      </c>
      <c r="J27" s="162">
        <f t="shared" ref="J27" si="9">J26+J25</f>
        <v>0.39999999999417923</v>
      </c>
    </row>
    <row r="28" spans="1:12" x14ac:dyDescent="0.25">
      <c r="A28" s="355">
        <v>44512</v>
      </c>
      <c r="G28" s="1"/>
      <c r="H28" s="1"/>
      <c r="I28" s="1"/>
      <c r="J28" s="1"/>
    </row>
    <row r="29" spans="1:12" x14ac:dyDescent="0.25">
      <c r="A29" s="238"/>
      <c r="H29" s="363"/>
      <c r="I29" s="363"/>
      <c r="J29" s="240"/>
    </row>
    <row r="30" spans="1:12" x14ac:dyDescent="0.25">
      <c r="A30" s="355"/>
      <c r="B30" s="1"/>
    </row>
    <row r="31" spans="1:12" x14ac:dyDescent="0.25">
      <c r="A31" s="238"/>
    </row>
    <row r="32" spans="1:12" x14ac:dyDescent="0.25">
      <c r="A32" s="239"/>
    </row>
  </sheetData>
  <mergeCells count="2">
    <mergeCell ref="E10:E12"/>
    <mergeCell ref="F10:F12"/>
  </mergeCells>
  <printOptions horizontalCentered="1"/>
  <pageMargins left="0.25" right="0.25" top="0.75" bottom="0.75" header="0.3" footer="0.3"/>
  <pageSetup paperSize="9" scale="56" orientation="landscape" r:id="rId1"/>
  <headerFooter>
    <oddHeader>&amp;C&amp;"-,Tučné"&amp;26Podklad pro sestavení rozpočtu MO 3 - FINANCOVÁNÍ                    &amp;14   &amp;"-,Obyčejné"Příloha č. 5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PŘÍJMY</vt:lpstr>
      <vt:lpstr>VÝDAJE</vt:lpstr>
      <vt:lpstr>FINANCOVÁNÍ</vt:lpstr>
      <vt:lpstr>PŘÍJMY!Názvy_tisku</vt:lpstr>
      <vt:lpstr>VÝDAJE!Názvy_tisku</vt:lpstr>
      <vt:lpstr>FINANCOVÁNÍ!Oblast_tisku</vt:lpstr>
      <vt:lpstr>PŘÍJMY!Oblast_tisku</vt:lpstr>
      <vt:lpstr>VÝDAJE!Oblast_tisku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Sýkorová Lenka</dc:creator>
  <cp:lastModifiedBy>Chalupová Hana</cp:lastModifiedBy>
  <cp:lastPrinted>2021-11-16T09:40:23Z</cp:lastPrinted>
  <dcterms:created xsi:type="dcterms:W3CDTF">2014-10-02T07:46:13Z</dcterms:created>
  <dcterms:modified xsi:type="dcterms:W3CDTF">2021-11-16T09:40:26Z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09102015_NÁVRH_2016_verze_1_po úpravě_UKAZATELE_dle podkladů.xlsx</vt:lpwstr>
  </property>
</Properties>
</file>