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LYMP\UsersUMO4$\Vladykova\_Dokumenty_\NÁVRH do RMO, ZMO\ZMO 2021\PROSINEC\"/>
    </mc:Choice>
  </mc:AlternateContent>
  <xr:revisionPtr revIDLastSave="0" documentId="13_ncr:1_{3961EDDD-EFD9-46CE-91A2-63AC3841F584}" xr6:coauthVersionLast="36" xr6:coauthVersionMax="36" xr10:uidLastSave="{00000000-0000-0000-0000-000000000000}"/>
  <bookViews>
    <workbookView xWindow="12705" yWindow="-15" windowWidth="12510" windowHeight="11760" tabRatio="602" activeTab="1" xr2:uid="{00000000-000D-0000-FFFF-FFFF00000000}"/>
  </bookViews>
  <sheets>
    <sheet name="BILANCE" sheetId="7" r:id="rId1"/>
    <sheet name="ROZPIS UKAZATELŮ" sheetId="5" r:id="rId2"/>
  </sheets>
  <definedNames>
    <definedName name="__FPMExcelClient_CellBasedFunctionStatus" localSheetId="1" hidden="1">"2_2_2_2_2_2"</definedName>
    <definedName name="_xlnm.Print_Titles" localSheetId="1">'ROZPIS UKAZATELŮ'!$2:$2</definedName>
    <definedName name="_xlnm.Print_Area" localSheetId="1">'ROZPIS UKAZATELŮ'!$A$2:$Z$195</definedName>
  </definedNames>
  <calcPr calcId="191029"/>
</workbook>
</file>

<file path=xl/calcChain.xml><?xml version="1.0" encoding="utf-8"?>
<calcChain xmlns="http://schemas.openxmlformats.org/spreadsheetml/2006/main">
  <c r="Y72" i="5" l="1"/>
  <c r="S53" i="5" l="1"/>
  <c r="W186" i="5" l="1"/>
  <c r="W190" i="5"/>
  <c r="Y190" i="5" l="1"/>
  <c r="F186" i="5" l="1"/>
  <c r="P190" i="5"/>
  <c r="W164" i="5" l="1"/>
  <c r="P164" i="5" l="1"/>
  <c r="Y164" i="5" s="1"/>
  <c r="F24" i="5" l="1"/>
  <c r="W56" i="5" l="1"/>
  <c r="W55" i="5"/>
  <c r="P55" i="5"/>
  <c r="P50" i="5"/>
  <c r="I48" i="5"/>
  <c r="Y55" i="5" l="1"/>
  <c r="W46" i="5"/>
  <c r="P46" i="5"/>
  <c r="Y46" i="5" l="1"/>
  <c r="W113" i="5"/>
  <c r="V62" i="5"/>
  <c r="U62" i="5"/>
  <c r="W165" i="5"/>
  <c r="W163" i="5"/>
  <c r="P165" i="5"/>
  <c r="P163" i="5"/>
  <c r="Y163" i="5" s="1"/>
  <c r="V156" i="5"/>
  <c r="V108" i="5" s="1"/>
  <c r="U156" i="5"/>
  <c r="U108" i="5" s="1"/>
  <c r="T156" i="5"/>
  <c r="S156" i="5"/>
  <c r="R156" i="5"/>
  <c r="Q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B156" i="5"/>
  <c r="C156" i="5"/>
  <c r="T162" i="5"/>
  <c r="S162" i="5"/>
  <c r="R162" i="5"/>
  <c r="Q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P113" i="5"/>
  <c r="W162" i="5" l="1"/>
  <c r="P162" i="5"/>
  <c r="Y165" i="5"/>
  <c r="Y113" i="5"/>
  <c r="P139" i="5"/>
  <c r="P138" i="5"/>
  <c r="P8" i="5"/>
  <c r="P9" i="5"/>
  <c r="P10" i="5"/>
  <c r="P11" i="5"/>
  <c r="P14" i="5"/>
  <c r="P15" i="5"/>
  <c r="P19" i="5"/>
  <c r="P20" i="5"/>
  <c r="P21" i="5"/>
  <c r="P22" i="5"/>
  <c r="P23" i="5"/>
  <c r="P26" i="5"/>
  <c r="P27" i="5"/>
  <c r="P28" i="5"/>
  <c r="P32" i="5"/>
  <c r="P34" i="5"/>
  <c r="P35" i="5"/>
  <c r="P36" i="5"/>
  <c r="P37" i="5"/>
  <c r="P38" i="5"/>
  <c r="T137" i="5"/>
  <c r="S137" i="5"/>
  <c r="R137" i="5"/>
  <c r="Q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B137" i="5"/>
  <c r="Y162" i="5" l="1"/>
  <c r="P137" i="5"/>
  <c r="W111" i="5"/>
  <c r="N96" i="5"/>
  <c r="M96" i="5"/>
  <c r="L96" i="5"/>
  <c r="K96" i="5"/>
  <c r="J96" i="5"/>
  <c r="I96" i="5"/>
  <c r="H96" i="5"/>
  <c r="G96" i="5"/>
  <c r="F96" i="5"/>
  <c r="E96" i="5"/>
  <c r="D96" i="5"/>
  <c r="C96" i="5"/>
  <c r="C17" i="7"/>
  <c r="C6" i="7"/>
  <c r="S96" i="5" l="1"/>
  <c r="R96" i="5"/>
  <c r="Q96" i="5"/>
  <c r="U106" i="5" l="1"/>
  <c r="T106" i="5"/>
  <c r="S106" i="5"/>
  <c r="R106" i="5"/>
  <c r="Q106" i="5"/>
  <c r="B96" i="5"/>
  <c r="J168" i="5"/>
  <c r="H168" i="5"/>
  <c r="O96" i="5" l="1"/>
  <c r="C20" i="7"/>
  <c r="T96" i="5"/>
  <c r="U96" i="5"/>
  <c r="U105" i="5" s="1"/>
  <c r="W98" i="5"/>
  <c r="P98" i="5"/>
  <c r="W99" i="5"/>
  <c r="P99" i="5"/>
  <c r="E101" i="5"/>
  <c r="W104" i="5"/>
  <c r="P104" i="5"/>
  <c r="W103" i="5"/>
  <c r="P103" i="5"/>
  <c r="W102" i="5"/>
  <c r="P102" i="5"/>
  <c r="P101" i="5" s="1"/>
  <c r="W101" i="5"/>
  <c r="T101" i="5"/>
  <c r="S101" i="5"/>
  <c r="R101" i="5"/>
  <c r="Q101" i="5"/>
  <c r="O101" i="5"/>
  <c r="N101" i="5"/>
  <c r="M101" i="5"/>
  <c r="L101" i="5"/>
  <c r="K101" i="5"/>
  <c r="J101" i="5"/>
  <c r="I101" i="5"/>
  <c r="H101" i="5"/>
  <c r="G101" i="5"/>
  <c r="F101" i="5"/>
  <c r="D101" i="5"/>
  <c r="C101" i="5"/>
  <c r="B101" i="5"/>
  <c r="Y98" i="5" l="1"/>
  <c r="Y99" i="5"/>
  <c r="Y103" i="5"/>
  <c r="Y101" i="5"/>
  <c r="Y102" i="5"/>
  <c r="R179" i="5"/>
  <c r="G168" i="5" l="1"/>
  <c r="H186" i="5"/>
  <c r="I186" i="5"/>
  <c r="J186" i="5"/>
  <c r="K186" i="5"/>
  <c r="L186" i="5"/>
  <c r="M186" i="5"/>
  <c r="N186" i="5"/>
  <c r="O186" i="5"/>
  <c r="G186" i="5"/>
  <c r="E186" i="5"/>
  <c r="W188" i="5"/>
  <c r="P188" i="5"/>
  <c r="D142" i="5" l="1"/>
  <c r="B186" i="5" l="1"/>
  <c r="W137" i="5"/>
  <c r="C172" i="5" l="1"/>
  <c r="R186" i="5" l="1"/>
  <c r="S186" i="5"/>
  <c r="T186" i="5"/>
  <c r="U186" i="5"/>
  <c r="Q186" i="5"/>
  <c r="W130" i="5"/>
  <c r="P130" i="5"/>
  <c r="W20" i="5"/>
  <c r="Y20" i="5" s="1"/>
  <c r="Y130" i="5" l="1"/>
  <c r="T48" i="5"/>
  <c r="W50" i="5"/>
  <c r="W189" i="5" l="1"/>
  <c r="P189" i="5"/>
  <c r="W160" i="5"/>
  <c r="P160" i="5"/>
  <c r="W123" i="5"/>
  <c r="P123" i="5"/>
  <c r="W61" i="5"/>
  <c r="P61" i="5"/>
  <c r="W59" i="5"/>
  <c r="P59" i="5"/>
  <c r="W26" i="5"/>
  <c r="W19" i="5"/>
  <c r="Y59" i="5" l="1"/>
  <c r="Y26" i="5"/>
  <c r="Y123" i="5"/>
  <c r="Y19" i="5"/>
  <c r="Y189" i="5"/>
  <c r="Y160" i="5"/>
  <c r="W153" i="5"/>
  <c r="P153" i="5"/>
  <c r="P89" i="5"/>
  <c r="W89" i="5"/>
  <c r="P90" i="5"/>
  <c r="W90" i="5"/>
  <c r="K168" i="5"/>
  <c r="L168" i="5"/>
  <c r="M168" i="5"/>
  <c r="N168" i="5"/>
  <c r="O168" i="5"/>
  <c r="I168" i="5"/>
  <c r="J48" i="5"/>
  <c r="K48" i="5"/>
  <c r="L48" i="5"/>
  <c r="M48" i="5"/>
  <c r="N48" i="5"/>
  <c r="O48" i="5"/>
  <c r="W51" i="5"/>
  <c r="W48" i="5" s="1"/>
  <c r="P51" i="5"/>
  <c r="P48" i="5" s="1"/>
  <c r="Y89" i="5" l="1"/>
  <c r="Y153" i="5"/>
  <c r="Y90" i="5"/>
  <c r="Y51" i="5"/>
  <c r="S168" i="5"/>
  <c r="T168" i="5"/>
  <c r="Q168" i="5"/>
  <c r="R168" i="5"/>
  <c r="W66" i="5" l="1"/>
  <c r="W67" i="5"/>
  <c r="W68" i="5"/>
  <c r="W94" i="5"/>
  <c r="W95" i="5"/>
  <c r="Q17" i="5"/>
  <c r="P56" i="5"/>
  <c r="Y56" i="5" s="1"/>
  <c r="D168" i="5"/>
  <c r="C168" i="5"/>
  <c r="B168" i="5"/>
  <c r="P193" i="5"/>
  <c r="P169" i="5"/>
  <c r="P194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W194" i="5"/>
  <c r="W193" i="5"/>
  <c r="W171" i="5"/>
  <c r="P171" i="5"/>
  <c r="W170" i="5"/>
  <c r="P170" i="5"/>
  <c r="W169" i="5"/>
  <c r="F168" i="5"/>
  <c r="E168" i="5"/>
  <c r="W168" i="5" l="1"/>
  <c r="Y171" i="5"/>
  <c r="P168" i="5"/>
  <c r="Y169" i="5"/>
  <c r="Y170" i="5"/>
  <c r="W187" i="5"/>
  <c r="Y187" i="5" s="1"/>
  <c r="Y168" i="5" l="1"/>
  <c r="T80" i="5" l="1"/>
  <c r="W42" i="5" l="1"/>
  <c r="P42" i="5"/>
  <c r="P131" i="5" l="1"/>
  <c r="W131" i="5" l="1"/>
  <c r="Y131" i="5" s="1"/>
  <c r="S17" i="5"/>
  <c r="W177" i="5" l="1"/>
  <c r="P177" i="5"/>
  <c r="P84" i="5"/>
  <c r="W84" i="5"/>
  <c r="P85" i="5"/>
  <c r="W85" i="5"/>
  <c r="P86" i="5"/>
  <c r="W86" i="5"/>
  <c r="P87" i="5"/>
  <c r="W87" i="5"/>
  <c r="P88" i="5"/>
  <c r="W88" i="5"/>
  <c r="Y87" i="5" l="1"/>
  <c r="Y88" i="5"/>
  <c r="Y86" i="5"/>
  <c r="Y85" i="5"/>
  <c r="Y84" i="5"/>
  <c r="P76" i="5"/>
  <c r="P77" i="5"/>
  <c r="P78" i="5"/>
  <c r="W75" i="5"/>
  <c r="W76" i="5"/>
  <c r="W77" i="5"/>
  <c r="W78" i="5"/>
  <c r="P75" i="5"/>
  <c r="Y78" i="5" l="1"/>
  <c r="Y76" i="5"/>
  <c r="Y77" i="5"/>
  <c r="Y75" i="5"/>
  <c r="T53" i="5"/>
  <c r="R53" i="5"/>
  <c r="Q53" i="5"/>
  <c r="O53" i="5"/>
  <c r="N53" i="5"/>
  <c r="M53" i="5"/>
  <c r="L53" i="5"/>
  <c r="K53" i="5"/>
  <c r="J53" i="5"/>
  <c r="I53" i="5"/>
  <c r="H53" i="5"/>
  <c r="G53" i="5"/>
  <c r="C53" i="5"/>
  <c r="C7" i="7" l="1"/>
  <c r="T17" i="7"/>
  <c r="S17" i="7"/>
  <c r="R17" i="7"/>
  <c r="Q17" i="7"/>
  <c r="T7" i="7"/>
  <c r="S7" i="7"/>
  <c r="R7" i="7"/>
  <c r="Q7" i="7"/>
  <c r="T6" i="7"/>
  <c r="S6" i="7"/>
  <c r="R6" i="7"/>
  <c r="Q6" i="7"/>
  <c r="M17" i="7"/>
  <c r="L17" i="7"/>
  <c r="K17" i="7"/>
  <c r="J17" i="7"/>
  <c r="I17" i="7"/>
  <c r="H17" i="7"/>
  <c r="G17" i="7"/>
  <c r="M7" i="7"/>
  <c r="L7" i="7"/>
  <c r="K7" i="7"/>
  <c r="J7" i="7"/>
  <c r="I7" i="7"/>
  <c r="H7" i="7"/>
  <c r="G7" i="7"/>
  <c r="M6" i="7"/>
  <c r="L6" i="7"/>
  <c r="K6" i="7"/>
  <c r="J6" i="7"/>
  <c r="I6" i="7"/>
  <c r="H6" i="7"/>
  <c r="G6" i="7"/>
  <c r="W112" i="5" l="1"/>
  <c r="P112" i="5"/>
  <c r="Y112" i="5" l="1"/>
  <c r="W191" i="5" l="1"/>
  <c r="Y186" i="5" s="1"/>
  <c r="W185" i="5"/>
  <c r="W184" i="5"/>
  <c r="W183" i="5"/>
  <c r="W182" i="5"/>
  <c r="W181" i="5"/>
  <c r="W180" i="5"/>
  <c r="W178" i="5"/>
  <c r="W176" i="5"/>
  <c r="W175" i="5"/>
  <c r="W174" i="5"/>
  <c r="W173" i="5"/>
  <c r="W161" i="5"/>
  <c r="W159" i="5"/>
  <c r="W158" i="5"/>
  <c r="W157" i="5"/>
  <c r="W155" i="5"/>
  <c r="W154" i="5"/>
  <c r="W152" i="5"/>
  <c r="W151" i="5"/>
  <c r="W148" i="5"/>
  <c r="W147" i="5"/>
  <c r="W146" i="5"/>
  <c r="W145" i="5"/>
  <c r="W144" i="5"/>
  <c r="W143" i="5"/>
  <c r="W141" i="5"/>
  <c r="W140" i="5"/>
  <c r="W139" i="5"/>
  <c r="W138" i="5"/>
  <c r="W136" i="5"/>
  <c r="W135" i="5"/>
  <c r="W134" i="5"/>
  <c r="W133" i="5"/>
  <c r="W132" i="5"/>
  <c r="W129" i="5"/>
  <c r="W128" i="5"/>
  <c r="W122" i="5"/>
  <c r="W121" i="5"/>
  <c r="W120" i="5"/>
  <c r="W118" i="5"/>
  <c r="W117" i="5"/>
  <c r="W116" i="5"/>
  <c r="W114" i="5"/>
  <c r="W100" i="5"/>
  <c r="W97" i="5"/>
  <c r="W96" i="5" s="1"/>
  <c r="W92" i="5"/>
  <c r="W91" i="5"/>
  <c r="W83" i="5"/>
  <c r="W82" i="5"/>
  <c r="W81" i="5"/>
  <c r="W79" i="5"/>
  <c r="W74" i="5"/>
  <c r="W73" i="5"/>
  <c r="W71" i="5"/>
  <c r="W70" i="5"/>
  <c r="W60" i="5"/>
  <c r="W53" i="5" s="1"/>
  <c r="W58" i="5"/>
  <c r="W57" i="5"/>
  <c r="W54" i="5"/>
  <c r="U6" i="7"/>
  <c r="W47" i="5"/>
  <c r="W45" i="5"/>
  <c r="W44" i="5"/>
  <c r="W43" i="5"/>
  <c r="W41" i="5"/>
  <c r="W39" i="5"/>
  <c r="W38" i="5"/>
  <c r="W37" i="5"/>
  <c r="W36" i="5"/>
  <c r="W35" i="5"/>
  <c r="W34" i="5"/>
  <c r="W32" i="5"/>
  <c r="W31" i="5"/>
  <c r="W30" i="5"/>
  <c r="W29" i="5"/>
  <c r="W28" i="5"/>
  <c r="W27" i="5"/>
  <c r="W25" i="5"/>
  <c r="W23" i="5"/>
  <c r="W22" i="5"/>
  <c r="W21" i="5"/>
  <c r="W18" i="5"/>
  <c r="W15" i="5"/>
  <c r="Y15" i="5" s="1"/>
  <c r="W14" i="5"/>
  <c r="W11" i="5"/>
  <c r="W12" i="5"/>
  <c r="W9" i="5"/>
  <c r="W10" i="5"/>
  <c r="W8" i="5"/>
  <c r="T179" i="5"/>
  <c r="S179" i="5"/>
  <c r="Q179" i="5"/>
  <c r="T172" i="5"/>
  <c r="T167" i="5" s="1"/>
  <c r="T11" i="7" s="1"/>
  <c r="S172" i="5"/>
  <c r="R172" i="5"/>
  <c r="Q172" i="5"/>
  <c r="Q167" i="5" s="1"/>
  <c r="Q11" i="7" s="1"/>
  <c r="T150" i="5"/>
  <c r="S150" i="5"/>
  <c r="S149" i="5" s="1"/>
  <c r="R150" i="5"/>
  <c r="R149" i="5" s="1"/>
  <c r="Q150" i="5"/>
  <c r="Q149" i="5" s="1"/>
  <c r="T149" i="5"/>
  <c r="T142" i="5"/>
  <c r="S142" i="5"/>
  <c r="R142" i="5"/>
  <c r="Q142" i="5"/>
  <c r="T127" i="5"/>
  <c r="S127" i="5"/>
  <c r="R127" i="5"/>
  <c r="Q127" i="5"/>
  <c r="T119" i="5"/>
  <c r="S119" i="5"/>
  <c r="R119" i="5"/>
  <c r="Q119" i="5"/>
  <c r="T115" i="5"/>
  <c r="S115" i="5"/>
  <c r="R115" i="5"/>
  <c r="Q115" i="5"/>
  <c r="T110" i="5"/>
  <c r="S110" i="5"/>
  <c r="R110" i="5"/>
  <c r="Q110" i="5"/>
  <c r="Q109" i="5" s="1"/>
  <c r="T20" i="7"/>
  <c r="S20" i="7"/>
  <c r="R20" i="7"/>
  <c r="Q20" i="7"/>
  <c r="T93" i="5"/>
  <c r="T21" i="7" s="1"/>
  <c r="S93" i="5"/>
  <c r="S21" i="7" s="1"/>
  <c r="S19" i="7" s="1"/>
  <c r="R93" i="5"/>
  <c r="R21" i="7" s="1"/>
  <c r="Q93" i="5"/>
  <c r="Q21" i="7" s="1"/>
  <c r="S80" i="5"/>
  <c r="R80" i="5"/>
  <c r="Q80" i="5"/>
  <c r="T72" i="5"/>
  <c r="S72" i="5"/>
  <c r="R72" i="5"/>
  <c r="Q72" i="5"/>
  <c r="T65" i="5"/>
  <c r="T15" i="7" s="1"/>
  <c r="S65" i="5"/>
  <c r="S15" i="7" s="1"/>
  <c r="R65" i="5"/>
  <c r="R15" i="7" s="1"/>
  <c r="Q65" i="5"/>
  <c r="Q15" i="7" s="1"/>
  <c r="T40" i="5"/>
  <c r="S40" i="5"/>
  <c r="R40" i="5"/>
  <c r="Q40" i="5"/>
  <c r="T33" i="5"/>
  <c r="S33" i="5"/>
  <c r="R33" i="5"/>
  <c r="Q33" i="5"/>
  <c r="T24" i="5"/>
  <c r="S24" i="5"/>
  <c r="R24" i="5"/>
  <c r="Q24" i="5"/>
  <c r="T17" i="5"/>
  <c r="R17" i="5"/>
  <c r="T13" i="5"/>
  <c r="S13" i="5"/>
  <c r="R13" i="5"/>
  <c r="Q13" i="5"/>
  <c r="T7" i="5"/>
  <c r="T6" i="5" s="1"/>
  <c r="S7" i="5"/>
  <c r="R7" i="5"/>
  <c r="Q7" i="5"/>
  <c r="Q6" i="5" s="1"/>
  <c r="M179" i="5"/>
  <c r="L179" i="5"/>
  <c r="K179" i="5"/>
  <c r="J179" i="5"/>
  <c r="I179" i="5"/>
  <c r="H179" i="5"/>
  <c r="G179" i="5"/>
  <c r="M172" i="5"/>
  <c r="L172" i="5"/>
  <c r="K172" i="5"/>
  <c r="J172" i="5"/>
  <c r="I172" i="5"/>
  <c r="H172" i="5"/>
  <c r="G172" i="5"/>
  <c r="M150" i="5"/>
  <c r="M149" i="5" s="1"/>
  <c r="L150" i="5"/>
  <c r="K150" i="5"/>
  <c r="K149" i="5" s="1"/>
  <c r="J150" i="5"/>
  <c r="J149" i="5" s="1"/>
  <c r="I150" i="5"/>
  <c r="I149" i="5" s="1"/>
  <c r="H150" i="5"/>
  <c r="H149" i="5" s="1"/>
  <c r="G150" i="5"/>
  <c r="G149" i="5" s="1"/>
  <c r="L149" i="5"/>
  <c r="M142" i="5"/>
  <c r="L142" i="5"/>
  <c r="K142" i="5"/>
  <c r="J142" i="5"/>
  <c r="I142" i="5"/>
  <c r="H142" i="5"/>
  <c r="G142" i="5"/>
  <c r="M127" i="5"/>
  <c r="L127" i="5"/>
  <c r="K127" i="5"/>
  <c r="J127" i="5"/>
  <c r="I127" i="5"/>
  <c r="H127" i="5"/>
  <c r="G127" i="5"/>
  <c r="M124" i="5"/>
  <c r="L124" i="5"/>
  <c r="K124" i="5"/>
  <c r="J124" i="5"/>
  <c r="I124" i="5"/>
  <c r="H124" i="5"/>
  <c r="G124" i="5"/>
  <c r="M119" i="5"/>
  <c r="L119" i="5"/>
  <c r="K119" i="5"/>
  <c r="J119" i="5"/>
  <c r="I119" i="5"/>
  <c r="H119" i="5"/>
  <c r="G119" i="5"/>
  <c r="M115" i="5"/>
  <c r="L115" i="5"/>
  <c r="K115" i="5"/>
  <c r="J115" i="5"/>
  <c r="I115" i="5"/>
  <c r="H115" i="5"/>
  <c r="G115" i="5"/>
  <c r="M110" i="5"/>
  <c r="L110" i="5"/>
  <c r="K110" i="5"/>
  <c r="J110" i="5"/>
  <c r="I110" i="5"/>
  <c r="H110" i="5"/>
  <c r="G110" i="5"/>
  <c r="M20" i="7"/>
  <c r="L20" i="7"/>
  <c r="K20" i="7"/>
  <c r="J20" i="7"/>
  <c r="I20" i="7"/>
  <c r="H20" i="7"/>
  <c r="G20" i="7"/>
  <c r="M93" i="5"/>
  <c r="M21" i="7" s="1"/>
  <c r="L93" i="5"/>
  <c r="L21" i="7" s="1"/>
  <c r="K93" i="5"/>
  <c r="K21" i="7" s="1"/>
  <c r="J93" i="5"/>
  <c r="J21" i="7" s="1"/>
  <c r="I93" i="5"/>
  <c r="I21" i="7" s="1"/>
  <c r="H93" i="5"/>
  <c r="H21" i="7" s="1"/>
  <c r="G93" i="5"/>
  <c r="G21" i="7" s="1"/>
  <c r="M80" i="5"/>
  <c r="L80" i="5"/>
  <c r="K80" i="5"/>
  <c r="J80" i="5"/>
  <c r="I80" i="5"/>
  <c r="H80" i="5"/>
  <c r="G80" i="5"/>
  <c r="M72" i="5"/>
  <c r="L72" i="5"/>
  <c r="K72" i="5"/>
  <c r="J72" i="5"/>
  <c r="I72" i="5"/>
  <c r="H72" i="5"/>
  <c r="G72" i="5"/>
  <c r="M65" i="5"/>
  <c r="M15" i="7" s="1"/>
  <c r="L65" i="5"/>
  <c r="L15" i="7" s="1"/>
  <c r="K65" i="5"/>
  <c r="K15" i="7" s="1"/>
  <c r="J65" i="5"/>
  <c r="I65" i="5"/>
  <c r="I15" i="7" s="1"/>
  <c r="H65" i="5"/>
  <c r="H15" i="7" s="1"/>
  <c r="G65" i="5"/>
  <c r="G15" i="7" s="1"/>
  <c r="M40" i="5"/>
  <c r="L40" i="5"/>
  <c r="K40" i="5"/>
  <c r="J40" i="5"/>
  <c r="I40" i="5"/>
  <c r="H40" i="5"/>
  <c r="G40" i="5"/>
  <c r="M33" i="5"/>
  <c r="L33" i="5"/>
  <c r="K33" i="5"/>
  <c r="J33" i="5"/>
  <c r="I33" i="5"/>
  <c r="H33" i="5"/>
  <c r="G33" i="5"/>
  <c r="M24" i="5"/>
  <c r="L24" i="5"/>
  <c r="K24" i="5"/>
  <c r="J24" i="5"/>
  <c r="I24" i="5"/>
  <c r="H24" i="5"/>
  <c r="G24" i="5"/>
  <c r="M17" i="5"/>
  <c r="L17" i="5"/>
  <c r="K17" i="5"/>
  <c r="J17" i="5"/>
  <c r="I17" i="5"/>
  <c r="H17" i="5"/>
  <c r="G17" i="5"/>
  <c r="M13" i="5"/>
  <c r="L13" i="5"/>
  <c r="K13" i="5"/>
  <c r="J13" i="5"/>
  <c r="I13" i="5"/>
  <c r="H13" i="5"/>
  <c r="G13" i="5"/>
  <c r="M7" i="5"/>
  <c r="L7" i="5"/>
  <c r="K7" i="5"/>
  <c r="J7" i="5"/>
  <c r="I7" i="5"/>
  <c r="H7" i="5"/>
  <c r="G7" i="5"/>
  <c r="Q108" i="5" l="1"/>
  <c r="H109" i="5"/>
  <c r="H108" i="5" s="1"/>
  <c r="J109" i="5"/>
  <c r="J108" i="5" s="1"/>
  <c r="L109" i="5"/>
  <c r="L108" i="5" s="1"/>
  <c r="L10" i="7" s="1"/>
  <c r="Q69" i="5"/>
  <c r="Q105" i="5" s="1"/>
  <c r="S6" i="5"/>
  <c r="T4" i="7"/>
  <c r="W156" i="5"/>
  <c r="Q4" i="7"/>
  <c r="S4" i="7"/>
  <c r="R109" i="5"/>
  <c r="R108" i="5" s="1"/>
  <c r="T109" i="5"/>
  <c r="S109" i="5"/>
  <c r="S108" i="5" s="1"/>
  <c r="R6" i="5"/>
  <c r="K167" i="5"/>
  <c r="G109" i="5"/>
  <c r="I109" i="5"/>
  <c r="I108" i="5" s="1"/>
  <c r="I10" i="7" s="1"/>
  <c r="T105" i="5"/>
  <c r="S105" i="5"/>
  <c r="W106" i="5"/>
  <c r="R19" i="7"/>
  <c r="J15" i="7"/>
  <c r="R105" i="5"/>
  <c r="M109" i="5"/>
  <c r="K109" i="5"/>
  <c r="R167" i="5"/>
  <c r="R11" i="7" s="1"/>
  <c r="H19" i="7"/>
  <c r="J19" i="7"/>
  <c r="L19" i="7"/>
  <c r="G19" i="7"/>
  <c r="I19" i="7"/>
  <c r="K19" i="7"/>
  <c r="M19" i="7"/>
  <c r="Q19" i="7"/>
  <c r="U17" i="7"/>
  <c r="W72" i="5"/>
  <c r="R16" i="5"/>
  <c r="R5" i="7" s="1"/>
  <c r="T16" i="5"/>
  <c r="T5" i="7" s="1"/>
  <c r="T3" i="7" s="1"/>
  <c r="T19" i="7"/>
  <c r="S167" i="5"/>
  <c r="S11" i="7" s="1"/>
  <c r="S16" i="5"/>
  <c r="S5" i="7" s="1"/>
  <c r="H18" i="7"/>
  <c r="H16" i="7" s="1"/>
  <c r="J18" i="7"/>
  <c r="J16" i="7" s="1"/>
  <c r="L18" i="7"/>
  <c r="L16" i="7" s="1"/>
  <c r="R18" i="7"/>
  <c r="R16" i="7" s="1"/>
  <c r="T18" i="7"/>
  <c r="T16" i="7" s="1"/>
  <c r="G18" i="7"/>
  <c r="G16" i="7" s="1"/>
  <c r="I18" i="7"/>
  <c r="I16" i="7" s="1"/>
  <c r="K18" i="7"/>
  <c r="K16" i="7" s="1"/>
  <c r="M18" i="7"/>
  <c r="M16" i="7" s="1"/>
  <c r="Q18" i="7"/>
  <c r="Q16" i="7" s="1"/>
  <c r="S18" i="7"/>
  <c r="S16" i="7" s="1"/>
  <c r="S14" i="7" s="1"/>
  <c r="M167" i="5"/>
  <c r="M11" i="7" s="1"/>
  <c r="J16" i="5"/>
  <c r="J5" i="7" s="1"/>
  <c r="M6" i="5"/>
  <c r="L69" i="5"/>
  <c r="L105" i="5" s="1"/>
  <c r="H10" i="7"/>
  <c r="H167" i="5"/>
  <c r="H11" i="7" s="1"/>
  <c r="J167" i="5"/>
  <c r="J11" i="7" s="1"/>
  <c r="L167" i="5"/>
  <c r="L11" i="7" s="1"/>
  <c r="G167" i="5"/>
  <c r="G11" i="7" s="1"/>
  <c r="I167" i="5"/>
  <c r="I11" i="7" s="1"/>
  <c r="K11" i="7"/>
  <c r="Q16" i="5"/>
  <c r="Q62" i="5" s="1"/>
  <c r="H69" i="5"/>
  <c r="H105" i="5" s="1"/>
  <c r="J69" i="5"/>
  <c r="J105" i="5" s="1"/>
  <c r="H6" i="5"/>
  <c r="J6" i="5"/>
  <c r="L6" i="5"/>
  <c r="G6" i="5"/>
  <c r="I6" i="5"/>
  <c r="K6" i="5"/>
  <c r="G16" i="5"/>
  <c r="G5" i="7" s="1"/>
  <c r="I16" i="5"/>
  <c r="I5" i="7" s="1"/>
  <c r="K16" i="5"/>
  <c r="K5" i="7" s="1"/>
  <c r="M16" i="5"/>
  <c r="H16" i="5"/>
  <c r="L16" i="5"/>
  <c r="L5" i="7" s="1"/>
  <c r="G69" i="5"/>
  <c r="G105" i="5" s="1"/>
  <c r="I69" i="5"/>
  <c r="I105" i="5" s="1"/>
  <c r="K69" i="5"/>
  <c r="K105" i="5" s="1"/>
  <c r="M69" i="5"/>
  <c r="M105" i="5" s="1"/>
  <c r="P176" i="5"/>
  <c r="D17" i="7"/>
  <c r="D6" i="7"/>
  <c r="D186" i="5"/>
  <c r="D179" i="5"/>
  <c r="D172" i="5"/>
  <c r="D150" i="5"/>
  <c r="D149" i="5" s="1"/>
  <c r="D127" i="5"/>
  <c r="D119" i="5"/>
  <c r="D115" i="5"/>
  <c r="D110" i="5"/>
  <c r="D20" i="7"/>
  <c r="D93" i="5"/>
  <c r="D21" i="7" s="1"/>
  <c r="D80" i="5"/>
  <c r="D72" i="5"/>
  <c r="D65" i="5"/>
  <c r="D15" i="7" s="1"/>
  <c r="D53" i="5"/>
  <c r="D40" i="5"/>
  <c r="D33" i="5"/>
  <c r="D24" i="5"/>
  <c r="D17" i="5"/>
  <c r="D13" i="5"/>
  <c r="D7" i="5"/>
  <c r="S3" i="7" l="1"/>
  <c r="K4" i="7"/>
  <c r="K3" i="7" s="1"/>
  <c r="K62" i="5"/>
  <c r="G4" i="7"/>
  <c r="G3" i="7" s="1"/>
  <c r="G62" i="5"/>
  <c r="J4" i="7"/>
  <c r="J3" i="7" s="1"/>
  <c r="J62" i="5"/>
  <c r="K108" i="5"/>
  <c r="K10" i="7" s="1"/>
  <c r="K9" i="7" s="1"/>
  <c r="M108" i="5"/>
  <c r="M10" i="7" s="1"/>
  <c r="M9" i="7" s="1"/>
  <c r="T62" i="5"/>
  <c r="I62" i="5"/>
  <c r="L4" i="7"/>
  <c r="L3" i="7" s="1"/>
  <c r="L62" i="5"/>
  <c r="H4" i="7"/>
  <c r="H62" i="5"/>
  <c r="M4" i="7"/>
  <c r="M62" i="5"/>
  <c r="G108" i="5"/>
  <c r="G10" i="7" s="1"/>
  <c r="G9" i="7" s="1"/>
  <c r="R4" i="7"/>
  <c r="R3" i="7" s="1"/>
  <c r="R62" i="5"/>
  <c r="T108" i="5"/>
  <c r="T10" i="7" s="1"/>
  <c r="T9" i="7" s="1"/>
  <c r="T12" i="7" s="1"/>
  <c r="S62" i="5"/>
  <c r="D7" i="7"/>
  <c r="R14" i="7"/>
  <c r="M14" i="7"/>
  <c r="I14" i="7"/>
  <c r="D109" i="5"/>
  <c r="J14" i="7"/>
  <c r="I4" i="7"/>
  <c r="I3" i="7" s="1"/>
  <c r="I52" i="5"/>
  <c r="U7" i="7"/>
  <c r="Q14" i="7"/>
  <c r="K14" i="7"/>
  <c r="G14" i="7"/>
  <c r="T14" i="7"/>
  <c r="L14" i="7"/>
  <c r="H14" i="7"/>
  <c r="R52" i="5"/>
  <c r="T52" i="5"/>
  <c r="L9" i="7"/>
  <c r="S52" i="5"/>
  <c r="J195" i="5"/>
  <c r="J10" i="7"/>
  <c r="J9" i="7" s="1"/>
  <c r="R195" i="5"/>
  <c r="R10" i="7"/>
  <c r="R9" i="7" s="1"/>
  <c r="S195" i="5"/>
  <c r="S10" i="7"/>
  <c r="S9" i="7" s="1"/>
  <c r="Q195" i="5"/>
  <c r="Q10" i="7"/>
  <c r="Q9" i="7" s="1"/>
  <c r="I9" i="7"/>
  <c r="H9" i="7"/>
  <c r="I195" i="5"/>
  <c r="H195" i="5"/>
  <c r="H52" i="5"/>
  <c r="H5" i="7"/>
  <c r="H3" i="7" s="1"/>
  <c r="Q52" i="5"/>
  <c r="Q5" i="7"/>
  <c r="Q3" i="7" s="1"/>
  <c r="M52" i="5"/>
  <c r="M5" i="7"/>
  <c r="M3" i="7" s="1"/>
  <c r="J52" i="5"/>
  <c r="L195" i="5"/>
  <c r="D19" i="7"/>
  <c r="L52" i="5"/>
  <c r="K52" i="5"/>
  <c r="G52" i="5"/>
  <c r="D6" i="5"/>
  <c r="D4" i="7" s="1"/>
  <c r="D16" i="5"/>
  <c r="D5" i="7" s="1"/>
  <c r="D69" i="5"/>
  <c r="D105" i="5" s="1"/>
  <c r="D18" i="7"/>
  <c r="D16" i="7" s="1"/>
  <c r="D167" i="5"/>
  <c r="D11" i="7" s="1"/>
  <c r="K195" i="5" l="1"/>
  <c r="G195" i="5"/>
  <c r="M195" i="5"/>
  <c r="T195" i="5"/>
  <c r="S12" i="7"/>
  <c r="S13" i="7" s="1"/>
  <c r="R12" i="7"/>
  <c r="R13" i="7" s="1"/>
  <c r="D62" i="5"/>
  <c r="D108" i="5"/>
  <c r="D10" i="7" s="1"/>
  <c r="D9" i="7" s="1"/>
  <c r="D14" i="7"/>
  <c r="G12" i="7"/>
  <c r="G13" i="7" s="1"/>
  <c r="L12" i="7"/>
  <c r="L13" i="7" s="1"/>
  <c r="J12" i="7"/>
  <c r="J13" i="7" s="1"/>
  <c r="T13" i="7"/>
  <c r="I12" i="7"/>
  <c r="I13" i="7" s="1"/>
  <c r="K12" i="7"/>
  <c r="K13" i="7" s="1"/>
  <c r="H12" i="7"/>
  <c r="H13" i="7" s="1"/>
  <c r="M12" i="7"/>
  <c r="M13" i="7" s="1"/>
  <c r="Q12" i="7"/>
  <c r="Q13" i="7" s="1"/>
  <c r="D52" i="5"/>
  <c r="D3" i="7"/>
  <c r="F17" i="7"/>
  <c r="F6" i="7"/>
  <c r="F179" i="5"/>
  <c r="F172" i="5"/>
  <c r="F150" i="5"/>
  <c r="F149" i="5" s="1"/>
  <c r="F142" i="5"/>
  <c r="F127" i="5"/>
  <c r="F119" i="5"/>
  <c r="F115" i="5"/>
  <c r="F110" i="5"/>
  <c r="F20" i="7"/>
  <c r="F93" i="5"/>
  <c r="F21" i="7" s="1"/>
  <c r="F80" i="5"/>
  <c r="F72" i="5"/>
  <c r="F65" i="5"/>
  <c r="F15" i="7" s="1"/>
  <c r="F53" i="5"/>
  <c r="F40" i="5"/>
  <c r="F33" i="5"/>
  <c r="F17" i="5"/>
  <c r="F13" i="5"/>
  <c r="F7" i="5"/>
  <c r="E142" i="5"/>
  <c r="E72" i="5"/>
  <c r="E17" i="7"/>
  <c r="E6" i="7"/>
  <c r="Y28" i="5"/>
  <c r="E53" i="5"/>
  <c r="B53" i="5"/>
  <c r="E179" i="5"/>
  <c r="E172" i="5"/>
  <c r="E150" i="5"/>
  <c r="E149" i="5" s="1"/>
  <c r="E127" i="5"/>
  <c r="E124" i="5"/>
  <c r="E119" i="5"/>
  <c r="E115" i="5"/>
  <c r="E110" i="5"/>
  <c r="E20" i="7"/>
  <c r="E93" i="5"/>
  <c r="E21" i="7" s="1"/>
  <c r="E80" i="5"/>
  <c r="E65" i="5"/>
  <c r="E15" i="7" s="1"/>
  <c r="E40" i="5"/>
  <c r="E33" i="5"/>
  <c r="E24" i="5"/>
  <c r="E17" i="5"/>
  <c r="E13" i="5"/>
  <c r="E7" i="5"/>
  <c r="D195" i="5" l="1"/>
  <c r="E7" i="7"/>
  <c r="F7" i="7"/>
  <c r="F109" i="5"/>
  <c r="F108" i="5" s="1"/>
  <c r="E109" i="5"/>
  <c r="E108" i="5" s="1"/>
  <c r="D12" i="7"/>
  <c r="D13" i="7" s="1"/>
  <c r="E6" i="5"/>
  <c r="E4" i="7" s="1"/>
  <c r="F6" i="5"/>
  <c r="F4" i="7" s="1"/>
  <c r="F16" i="5"/>
  <c r="F5" i="7" s="1"/>
  <c r="E69" i="5"/>
  <c r="E105" i="5" s="1"/>
  <c r="F18" i="7"/>
  <c r="F16" i="7" s="1"/>
  <c r="F167" i="5"/>
  <c r="F11" i="7" s="1"/>
  <c r="E167" i="5"/>
  <c r="E11" i="7" s="1"/>
  <c r="F19" i="7"/>
  <c r="F69" i="5"/>
  <c r="F105" i="5" s="1"/>
  <c r="E18" i="7"/>
  <c r="E16" i="7" s="1"/>
  <c r="E19" i="7"/>
  <c r="E16" i="5"/>
  <c r="P79" i="5"/>
  <c r="Y79" i="5" s="1"/>
  <c r="P74" i="5"/>
  <c r="Y74" i="5" s="1"/>
  <c r="P73" i="5"/>
  <c r="Y73" i="5" s="1"/>
  <c r="P92" i="5"/>
  <c r="Y92" i="5" s="1"/>
  <c r="P91" i="5"/>
  <c r="Y91" i="5" s="1"/>
  <c r="P83" i="5"/>
  <c r="Y83" i="5" s="1"/>
  <c r="P82" i="5"/>
  <c r="Y82" i="5" s="1"/>
  <c r="P81" i="5"/>
  <c r="Y81" i="5" s="1"/>
  <c r="O80" i="5"/>
  <c r="N80" i="5"/>
  <c r="C80" i="5"/>
  <c r="B80" i="5"/>
  <c r="C72" i="5"/>
  <c r="N72" i="5"/>
  <c r="O72" i="5"/>
  <c r="B72" i="5"/>
  <c r="B69" i="5" l="1"/>
  <c r="C18" i="7"/>
  <c r="C16" i="7" s="1"/>
  <c r="F62" i="5"/>
  <c r="E62" i="5"/>
  <c r="F3" i="7"/>
  <c r="F52" i="5"/>
  <c r="W80" i="5"/>
  <c r="F14" i="7"/>
  <c r="E14" i="7"/>
  <c r="F195" i="5"/>
  <c r="F10" i="7"/>
  <c r="F9" i="7" s="1"/>
  <c r="E52" i="5"/>
  <c r="E5" i="7"/>
  <c r="E3" i="7" s="1"/>
  <c r="E195" i="5"/>
  <c r="E10" i="7"/>
  <c r="E9" i="7" s="1"/>
  <c r="P72" i="5"/>
  <c r="P80" i="5"/>
  <c r="P100" i="5"/>
  <c r="P97" i="5"/>
  <c r="P95" i="5"/>
  <c r="Y95" i="5" s="1"/>
  <c r="P94" i="5"/>
  <c r="Y94" i="5" s="1"/>
  <c r="P71" i="5"/>
  <c r="Y71" i="5" s="1"/>
  <c r="P70" i="5"/>
  <c r="Y70" i="5" s="1"/>
  <c r="P68" i="5"/>
  <c r="Y68" i="5" s="1"/>
  <c r="P67" i="5"/>
  <c r="Y67" i="5" s="1"/>
  <c r="P66" i="5"/>
  <c r="Y66" i="5" s="1"/>
  <c r="P192" i="5"/>
  <c r="P191" i="5"/>
  <c r="Y191" i="5" s="1"/>
  <c r="P187" i="5"/>
  <c r="P186" i="5" s="1"/>
  <c r="P185" i="5"/>
  <c r="Y185" i="5" s="1"/>
  <c r="P184" i="5"/>
  <c r="Y184" i="5" s="1"/>
  <c r="P183" i="5"/>
  <c r="Y183" i="5" s="1"/>
  <c r="P182" i="5"/>
  <c r="Y182" i="5" s="1"/>
  <c r="P181" i="5"/>
  <c r="Y181" i="5" s="1"/>
  <c r="P180" i="5"/>
  <c r="Y180" i="5" s="1"/>
  <c r="P178" i="5"/>
  <c r="P175" i="5"/>
  <c r="P174" i="5"/>
  <c r="P161" i="5"/>
  <c r="Y161" i="5" s="1"/>
  <c r="P159" i="5"/>
  <c r="P158" i="5"/>
  <c r="Y158" i="5" s="1"/>
  <c r="P157" i="5"/>
  <c r="Y157" i="5" s="1"/>
  <c r="P154" i="5"/>
  <c r="Y154" i="5" s="1"/>
  <c r="P152" i="5"/>
  <c r="Y152" i="5" s="1"/>
  <c r="P151" i="5"/>
  <c r="Y151" i="5" s="1"/>
  <c r="P148" i="5"/>
  <c r="Y148" i="5" s="1"/>
  <c r="P147" i="5"/>
  <c r="Y147" i="5" s="1"/>
  <c r="P146" i="5"/>
  <c r="Y146" i="5" s="1"/>
  <c r="P145" i="5"/>
  <c r="Y145" i="5" s="1"/>
  <c r="P144" i="5"/>
  <c r="Y144" i="5" s="1"/>
  <c r="P143" i="5"/>
  <c r="Y143" i="5" s="1"/>
  <c r="P155" i="5"/>
  <c r="P141" i="5"/>
  <c r="Y141" i="5" s="1"/>
  <c r="P140" i="5"/>
  <c r="Y139" i="5"/>
  <c r="Y138" i="5"/>
  <c r="P136" i="5"/>
  <c r="Y136" i="5" s="1"/>
  <c r="P135" i="5"/>
  <c r="Y135" i="5" s="1"/>
  <c r="P134" i="5"/>
  <c r="Y134" i="5" s="1"/>
  <c r="P133" i="5"/>
  <c r="P132" i="5"/>
  <c r="Y132" i="5" s="1"/>
  <c r="P129" i="5"/>
  <c r="Y129" i="5" s="1"/>
  <c r="P128" i="5"/>
  <c r="Y128" i="5" s="1"/>
  <c r="P126" i="5"/>
  <c r="Y126" i="5" s="1"/>
  <c r="P125" i="5"/>
  <c r="Y125" i="5" s="1"/>
  <c r="P122" i="5"/>
  <c r="Y122" i="5" s="1"/>
  <c r="P121" i="5"/>
  <c r="Y121" i="5" s="1"/>
  <c r="P120" i="5"/>
  <c r="P118" i="5"/>
  <c r="Y118" i="5" s="1"/>
  <c r="P117" i="5"/>
  <c r="Y117" i="5" s="1"/>
  <c r="P116" i="5"/>
  <c r="Y116" i="5" s="1"/>
  <c r="P111" i="5"/>
  <c r="Y61" i="5"/>
  <c r="P60" i="5"/>
  <c r="P58" i="5"/>
  <c r="Y58" i="5" s="1"/>
  <c r="P57" i="5"/>
  <c r="Y57" i="5" s="1"/>
  <c r="P54" i="5"/>
  <c r="Y54" i="5" s="1"/>
  <c r="P47" i="5"/>
  <c r="Y47" i="5" s="1"/>
  <c r="P45" i="5"/>
  <c r="P44" i="5"/>
  <c r="Y44" i="5" s="1"/>
  <c r="P43" i="5"/>
  <c r="Y43" i="5" s="1"/>
  <c r="P41" i="5"/>
  <c r="Y41" i="5" s="1"/>
  <c r="P39" i="5"/>
  <c r="Y39" i="5" s="1"/>
  <c r="Y38" i="5"/>
  <c r="Y37" i="5"/>
  <c r="Y36" i="5"/>
  <c r="Y35" i="5"/>
  <c r="Y32" i="5"/>
  <c r="P31" i="5"/>
  <c r="Y31" i="5" s="1"/>
  <c r="P30" i="5"/>
  <c r="Y30" i="5" s="1"/>
  <c r="P29" i="5"/>
  <c r="Y27" i="5"/>
  <c r="P25" i="5"/>
  <c r="Y25" i="5" s="1"/>
  <c r="Y23" i="5"/>
  <c r="Y21" i="5"/>
  <c r="P18" i="5"/>
  <c r="Y18" i="5" s="1"/>
  <c r="P12" i="5"/>
  <c r="Y12" i="5" s="1"/>
  <c r="Y11" i="5"/>
  <c r="Y10" i="5"/>
  <c r="Y9" i="5"/>
  <c r="Y8" i="5"/>
  <c r="P96" i="5" l="1"/>
  <c r="Y159" i="5"/>
  <c r="P156" i="5"/>
  <c r="P69" i="5"/>
  <c r="Y140" i="5"/>
  <c r="Y137" i="5"/>
  <c r="Y97" i="5"/>
  <c r="U18" i="7"/>
  <c r="U16" i="7" s="1"/>
  <c r="P53" i="5"/>
  <c r="F12" i="7"/>
  <c r="F13" i="7" s="1"/>
  <c r="E12" i="7"/>
  <c r="E13" i="7" s="1"/>
  <c r="W13" i="5"/>
  <c r="Y14" i="5"/>
  <c r="W119" i="5"/>
  <c r="Y120" i="5"/>
  <c r="Y80" i="5"/>
  <c r="W7" i="5"/>
  <c r="W24" i="5"/>
  <c r="W33" i="5"/>
  <c r="W40" i="5"/>
  <c r="W110" i="5"/>
  <c r="W115" i="5"/>
  <c r="W127" i="5"/>
  <c r="W142" i="5"/>
  <c r="W150" i="5"/>
  <c r="W179" i="5"/>
  <c r="W69" i="5"/>
  <c r="W93" i="5"/>
  <c r="U21" i="7" s="1"/>
  <c r="U20" i="7"/>
  <c r="W17" i="5"/>
  <c r="W172" i="5"/>
  <c r="W65" i="5"/>
  <c r="U15" i="7" s="1"/>
  <c r="C93" i="5"/>
  <c r="C21" i="7" s="1"/>
  <c r="C19" i="7" s="1"/>
  <c r="C69" i="5"/>
  <c r="C65" i="5"/>
  <c r="C15" i="7" s="1"/>
  <c r="C186" i="5"/>
  <c r="C179" i="5"/>
  <c r="C150" i="5"/>
  <c r="C149" i="5" s="1"/>
  <c r="C142" i="5"/>
  <c r="C127" i="5"/>
  <c r="C124" i="5"/>
  <c r="C119" i="5"/>
  <c r="C115" i="5"/>
  <c r="C110" i="5"/>
  <c r="C40" i="5"/>
  <c r="C33" i="5"/>
  <c r="C24" i="5"/>
  <c r="C17" i="5"/>
  <c r="C13" i="5"/>
  <c r="C7" i="5"/>
  <c r="C14" i="7" l="1"/>
  <c r="W109" i="5"/>
  <c r="W105" i="5"/>
  <c r="C105" i="5"/>
  <c r="C109" i="5"/>
  <c r="U19" i="7"/>
  <c r="W6" i="5"/>
  <c r="W149" i="5"/>
  <c r="W16" i="5"/>
  <c r="U5" i="7" s="1"/>
  <c r="C16" i="5"/>
  <c r="C5" i="7" s="1"/>
  <c r="C167" i="5"/>
  <c r="C11" i="7" s="1"/>
  <c r="C6" i="5"/>
  <c r="P172" i="5"/>
  <c r="O172" i="5"/>
  <c r="N172" i="5"/>
  <c r="B172" i="5"/>
  <c r="C4" i="7" l="1"/>
  <c r="C3" i="7" s="1"/>
  <c r="C62" i="5"/>
  <c r="W108" i="5"/>
  <c r="U10" i="7" s="1"/>
  <c r="U4" i="7"/>
  <c r="U3" i="7" s="1"/>
  <c r="W62" i="5"/>
  <c r="C108" i="5"/>
  <c r="C10" i="7" s="1"/>
  <c r="C9" i="7" s="1"/>
  <c r="U14" i="7"/>
  <c r="W52" i="5"/>
  <c r="C52" i="5"/>
  <c r="N127" i="5"/>
  <c r="P127" i="5"/>
  <c r="Y127" i="5" s="1"/>
  <c r="O127" i="5"/>
  <c r="B127" i="5"/>
  <c r="P150" i="5"/>
  <c r="O150" i="5"/>
  <c r="O149" i="5" s="1"/>
  <c r="N150" i="5"/>
  <c r="N149" i="5" s="1"/>
  <c r="B150" i="5"/>
  <c r="B149" i="5" s="1"/>
  <c r="C12" i="7" l="1"/>
  <c r="C13" i="7" s="1"/>
  <c r="C195" i="5"/>
  <c r="P149" i="5"/>
  <c r="Y149" i="5" s="1"/>
  <c r="Y150" i="5"/>
  <c r="P142" i="5"/>
  <c r="Y142" i="5" s="1"/>
  <c r="P40" i="5"/>
  <c r="Y40" i="5" s="1"/>
  <c r="P24" i="5"/>
  <c r="Y24" i="5" s="1"/>
  <c r="P17" i="5"/>
  <c r="Y17" i="5" s="1"/>
  <c r="P7" i="5"/>
  <c r="Y7" i="5" s="1"/>
  <c r="O69" i="5"/>
  <c r="O142" i="5"/>
  <c r="O40" i="5"/>
  <c r="O24" i="5"/>
  <c r="O17" i="5"/>
  <c r="O7" i="5"/>
  <c r="N69" i="5"/>
  <c r="N142" i="5"/>
  <c r="N40" i="5"/>
  <c r="N24" i="5"/>
  <c r="N17" i="5"/>
  <c r="N7" i="5"/>
  <c r="B142" i="5"/>
  <c r="B40" i="5"/>
  <c r="B24" i="5"/>
  <c r="B17" i="5"/>
  <c r="B7" i="5"/>
  <c r="N17" i="7" l="1"/>
  <c r="O17" i="7"/>
  <c r="P17" i="7"/>
  <c r="N18" i="7"/>
  <c r="O18" i="7"/>
  <c r="P18" i="7"/>
  <c r="V18" i="7" s="1"/>
  <c r="B18" i="7"/>
  <c r="B17" i="7"/>
  <c r="N6" i="7"/>
  <c r="O6" i="7"/>
  <c r="P6" i="7"/>
  <c r="B6" i="7"/>
  <c r="N20" i="7"/>
  <c r="O20" i="7"/>
  <c r="B20" i="7"/>
  <c r="N93" i="5"/>
  <c r="N21" i="7" s="1"/>
  <c r="O93" i="5"/>
  <c r="O21" i="7" s="1"/>
  <c r="P93" i="5"/>
  <c r="B93" i="5"/>
  <c r="B21" i="7" l="1"/>
  <c r="B19" i="7" s="1"/>
  <c r="N19" i="7"/>
  <c r="P21" i="7"/>
  <c r="P20" i="7"/>
  <c r="V20" i="7" s="1"/>
  <c r="Y96" i="5"/>
  <c r="O16" i="7"/>
  <c r="P16" i="7"/>
  <c r="V16" i="7" s="1"/>
  <c r="N16" i="7"/>
  <c r="B16" i="7"/>
  <c r="O19" i="7"/>
  <c r="P179" i="5"/>
  <c r="O179" i="5"/>
  <c r="N179" i="5"/>
  <c r="B179" i="5"/>
  <c r="B110" i="5"/>
  <c r="Y156" i="5"/>
  <c r="O124" i="5"/>
  <c r="N124" i="5"/>
  <c r="O119" i="5"/>
  <c r="P119" i="5"/>
  <c r="Y119" i="5" s="1"/>
  <c r="N119" i="5"/>
  <c r="B119" i="5"/>
  <c r="N115" i="5"/>
  <c r="O115" i="5"/>
  <c r="B115" i="5"/>
  <c r="P115" i="5"/>
  <c r="P110" i="5"/>
  <c r="Y110" i="5" s="1"/>
  <c r="O110" i="5"/>
  <c r="N110" i="5"/>
  <c r="N33" i="5"/>
  <c r="O33" i="5"/>
  <c r="P33" i="5"/>
  <c r="Y33" i="5" s="1"/>
  <c r="N13" i="5"/>
  <c r="O13" i="5"/>
  <c r="P13" i="5"/>
  <c r="Y13" i="5" s="1"/>
  <c r="B33" i="5"/>
  <c r="N109" i="5" l="1"/>
  <c r="N108" i="5" s="1"/>
  <c r="N10" i="7" s="1"/>
  <c r="O109" i="5"/>
  <c r="O108" i="5" s="1"/>
  <c r="O10" i="7" s="1"/>
  <c r="P167" i="5"/>
  <c r="P11" i="7" s="1"/>
  <c r="B109" i="5"/>
  <c r="B108" i="5" s="1"/>
  <c r="Y115" i="5"/>
  <c r="P124" i="5"/>
  <c r="P19" i="7"/>
  <c r="V19" i="7" s="1"/>
  <c r="B167" i="5"/>
  <c r="B11" i="7" s="1"/>
  <c r="N167" i="5"/>
  <c r="N11" i="7" s="1"/>
  <c r="O167" i="5"/>
  <c r="O11" i="7" s="1"/>
  <c r="O6" i="5"/>
  <c r="P6" i="5"/>
  <c r="N6" i="5"/>
  <c r="N4" i="7" l="1"/>
  <c r="O4" i="7"/>
  <c r="P109" i="5"/>
  <c r="P108" i="5" s="1"/>
  <c r="P4" i="7"/>
  <c r="V4" i="7" s="1"/>
  <c r="Y6" i="5"/>
  <c r="O9" i="7"/>
  <c r="B195" i="5"/>
  <c r="B10" i="7"/>
  <c r="B9" i="7" s="1"/>
  <c r="N9" i="7"/>
  <c r="N195" i="5"/>
  <c r="O195" i="5"/>
  <c r="B16" i="5"/>
  <c r="B5" i="7" s="1"/>
  <c r="N16" i="5"/>
  <c r="N62" i="5" s="1"/>
  <c r="O16" i="5"/>
  <c r="O62" i="5" s="1"/>
  <c r="P16" i="5"/>
  <c r="Y16" i="5" s="1"/>
  <c r="P62" i="5" l="1"/>
  <c r="Y62" i="5" s="1"/>
  <c r="Y109" i="5"/>
  <c r="P10" i="7"/>
  <c r="Y108" i="5"/>
  <c r="P195" i="5"/>
  <c r="O52" i="5"/>
  <c r="O5" i="7"/>
  <c r="O3" i="7" s="1"/>
  <c r="P52" i="5"/>
  <c r="Y52" i="5" s="1"/>
  <c r="P5" i="7"/>
  <c r="N52" i="5"/>
  <c r="N5" i="7"/>
  <c r="N3" i="7" s="1"/>
  <c r="B13" i="5"/>
  <c r="B6" i="5" s="1"/>
  <c r="B62" i="5" s="1"/>
  <c r="P9" i="7" l="1"/>
  <c r="V10" i="7"/>
  <c r="P3" i="7"/>
  <c r="V3" i="7" s="1"/>
  <c r="V5" i="7"/>
  <c r="B52" i="5"/>
  <c r="B4" i="7"/>
  <c r="B3" i="7" s="1"/>
  <c r="P65" i="5"/>
  <c r="B65" i="5"/>
  <c r="B105" i="5" s="1"/>
  <c r="N65" i="5"/>
  <c r="N105" i="5" s="1"/>
  <c r="O65" i="5"/>
  <c r="O105" i="5" s="1"/>
  <c r="Y65" i="5" l="1"/>
  <c r="P105" i="5"/>
  <c r="Y105" i="5" s="1"/>
  <c r="O15" i="7"/>
  <c r="O14" i="7" s="1"/>
  <c r="O7" i="7"/>
  <c r="O12" i="7" s="1"/>
  <c r="B15" i="7"/>
  <c r="B14" i="7" s="1"/>
  <c r="B7" i="7"/>
  <c r="B12" i="7" s="1"/>
  <c r="N15" i="7"/>
  <c r="N14" i="7" s="1"/>
  <c r="N7" i="7"/>
  <c r="N12" i="7" s="1"/>
  <c r="P15" i="7"/>
  <c r="W167" i="5"/>
  <c r="N13" i="7" l="1"/>
  <c r="O13" i="7"/>
  <c r="B13" i="7"/>
  <c r="P14" i="7"/>
  <c r="V14" i="7" s="1"/>
  <c r="V15" i="7"/>
  <c r="W195" i="5"/>
  <c r="Y195" i="5" s="1"/>
  <c r="U11" i="7"/>
  <c r="P7" i="7"/>
  <c r="Y167" i="5"/>
  <c r="P12" i="7" l="1"/>
  <c r="P13" i="7" s="1"/>
  <c r="U9" i="7"/>
  <c r="V11" i="7"/>
  <c r="U12" i="7" l="1"/>
  <c r="V9" i="7"/>
  <c r="U13" i="7" l="1"/>
  <c r="V12" i="7"/>
</calcChain>
</file>

<file path=xl/sharedStrings.xml><?xml version="1.0" encoding="utf-8"?>
<sst xmlns="http://schemas.openxmlformats.org/spreadsheetml/2006/main" count="564" uniqueCount="416">
  <si>
    <t>v tis. Kč</t>
  </si>
  <si>
    <t>Daňové příjmy</t>
  </si>
  <si>
    <t>Nedaňové příjmy</t>
  </si>
  <si>
    <t>P1</t>
  </si>
  <si>
    <t>P2</t>
  </si>
  <si>
    <t>P3</t>
  </si>
  <si>
    <t>P4</t>
  </si>
  <si>
    <t>P5</t>
  </si>
  <si>
    <t>P6</t>
  </si>
  <si>
    <t>P7</t>
  </si>
  <si>
    <t>P10</t>
  </si>
  <si>
    <t>P9</t>
  </si>
  <si>
    <t>P8</t>
  </si>
  <si>
    <t>P3a</t>
  </si>
  <si>
    <t>Odbor právní, správních činností a organizační</t>
  </si>
  <si>
    <t xml:space="preserve"> v tom údržba vodních ploch Lobezská louka</t>
  </si>
  <si>
    <t>převod podílu na výkon státní správy</t>
  </si>
  <si>
    <r>
      <t>převod podílu na daních</t>
    </r>
    <r>
      <rPr>
        <i/>
        <sz val="8"/>
        <color indexed="8"/>
        <rFont val="Arial CE"/>
        <charset val="238"/>
      </rPr>
      <t xml:space="preserve"> </t>
    </r>
  </si>
  <si>
    <t>P6b</t>
  </si>
  <si>
    <t>P6c</t>
  </si>
  <si>
    <t>P6a</t>
  </si>
  <si>
    <t>P9a</t>
  </si>
  <si>
    <t>P9b</t>
  </si>
  <si>
    <t xml:space="preserve"> Odbor finanční</t>
  </si>
  <si>
    <t>odbor finanční</t>
  </si>
  <si>
    <t>odbor stavebně správní a investic</t>
  </si>
  <si>
    <t>odbor životního prostředí a dopravy</t>
  </si>
  <si>
    <t>odbor právní, správních činností a organizační</t>
  </si>
  <si>
    <t xml:space="preserve">PŘÍJMY                                                                                                    </t>
  </si>
  <si>
    <t>odbor sociální</t>
  </si>
  <si>
    <t>správa veřejného statku mP (pozemky na území MO P4)</t>
  </si>
  <si>
    <t>VÝDAJE</t>
  </si>
  <si>
    <t>CELKEM PŘÍJMY</t>
  </si>
  <si>
    <r>
      <t>Provozní výdaje</t>
    </r>
    <r>
      <rPr>
        <i/>
        <sz val="9"/>
        <color rgb="FF800000"/>
        <rFont val="Arial CE"/>
        <family val="2"/>
        <charset val="238"/>
      </rPr>
      <t xml:space="preserve"> </t>
    </r>
    <r>
      <rPr>
        <i/>
        <sz val="11"/>
        <color rgb="FF800000"/>
        <rFont val="Arial CE"/>
        <family val="2"/>
        <charset val="238"/>
      </rPr>
      <t/>
    </r>
  </si>
  <si>
    <t>finanční operace, ostatní</t>
  </si>
  <si>
    <t>správa budov a majetku (14.1790)</t>
  </si>
  <si>
    <t>správa budov mateřských škol (14.1880)</t>
  </si>
  <si>
    <t xml:space="preserve"> Odbor stavebně správní a investic</t>
  </si>
  <si>
    <t>pohřebnictví (sociální pohřby)</t>
  </si>
  <si>
    <t>sdělovací prostředky, cestovní ruch (14.9300)</t>
  </si>
  <si>
    <t>Sociální fond</t>
  </si>
  <si>
    <t xml:space="preserve">Kapitálové příjmy </t>
  </si>
  <si>
    <t>33. MŠ</t>
  </si>
  <si>
    <t>50. MŠ</t>
  </si>
  <si>
    <t>54. MŠ</t>
  </si>
  <si>
    <t>57. MŠ</t>
  </si>
  <si>
    <t>64. MŠ</t>
  </si>
  <si>
    <t>Odbor finanční - dotační programy</t>
  </si>
  <si>
    <t>Kapitálové výdaje</t>
  </si>
  <si>
    <t xml:space="preserve"> Odbor životního prostředí a dopravy</t>
  </si>
  <si>
    <t>odbor správní, právních činností a organizační</t>
  </si>
  <si>
    <t>Odbor finanční - dotační programy: programové dotace</t>
  </si>
  <si>
    <t>CELKEM VÝDAJE</t>
  </si>
  <si>
    <t>Financování - převody mezi MO a MMP</t>
  </si>
  <si>
    <t>převody MO x MMP v rámci finančního vypořádání (-)</t>
  </si>
  <si>
    <t>Financování - Sociální fond MO P4</t>
  </si>
  <si>
    <t>Financování - Fond rezerv a rozvoje MO P4</t>
  </si>
  <si>
    <t>převody MMP x MO v rámci FV včetně přebytku hospodaření  (+)</t>
  </si>
  <si>
    <t>BILANCE</t>
  </si>
  <si>
    <t>PŘÍJMY</t>
  </si>
  <si>
    <t>daňové</t>
  </si>
  <si>
    <t>nedaňové</t>
  </si>
  <si>
    <t>kapitálové</t>
  </si>
  <si>
    <t>provozní</t>
  </si>
  <si>
    <t>sdílené příjmy</t>
  </si>
  <si>
    <t>účelové převody</t>
  </si>
  <si>
    <t>finanční vypořádání</t>
  </si>
  <si>
    <t>vlastní fondy</t>
  </si>
  <si>
    <t>Fond rezerv a rozvoje MO P4</t>
  </si>
  <si>
    <t>Sociální fond MO P4</t>
  </si>
  <si>
    <t>převody daného roku</t>
  </si>
  <si>
    <t>vazba na objekt SAP</t>
  </si>
  <si>
    <t>FM 14.1620</t>
  </si>
  <si>
    <t>FM 14.1730</t>
  </si>
  <si>
    <t>FM 14.9100, 9300 a 9500</t>
  </si>
  <si>
    <t>FM 14.1860</t>
  </si>
  <si>
    <t xml:space="preserve">FM 14.9300 </t>
  </si>
  <si>
    <t>pol. 134*</t>
  </si>
  <si>
    <t>pol. 133*</t>
  </si>
  <si>
    <t>pol. 213*</t>
  </si>
  <si>
    <t>FM 14.1840</t>
  </si>
  <si>
    <t>FM 14.1880</t>
  </si>
  <si>
    <t xml:space="preserve">FM 14.9100 a 9500 </t>
  </si>
  <si>
    <t>FM 19.2914</t>
  </si>
  <si>
    <t>pol. 211*</t>
  </si>
  <si>
    <t xml:space="preserve">FM 14.9100, 9300 a 9500 </t>
  </si>
  <si>
    <t>pol. 2141</t>
  </si>
  <si>
    <t>pol. 221*</t>
  </si>
  <si>
    <t>FM 14.1830 a 14.1750</t>
  </si>
  <si>
    <t>pol. 222*, 23**,</t>
  </si>
  <si>
    <t>zak. 200100003335</t>
  </si>
  <si>
    <t>zak. 200100001008 + pol. 5182 + mylné platby a další rozpočtově nepřiřazené výdaje</t>
  </si>
  <si>
    <t>FM 14.1790 a 1880</t>
  </si>
  <si>
    <t>FM 14.1830 a 1750</t>
  </si>
  <si>
    <t>PC 1483043762 (je obsaženo zároveň i v řádce výše, nanasčítává se - informace kvůli dotaci)</t>
  </si>
  <si>
    <t>§ 33*</t>
  </si>
  <si>
    <t>§ 3632</t>
  </si>
  <si>
    <t>FM 14.9300, §  6112</t>
  </si>
  <si>
    <t>FM 14.9100</t>
  </si>
  <si>
    <t>FM 14.9500</t>
  </si>
  <si>
    <t>FM 14.9300, * § s výjimkou 6112</t>
  </si>
  <si>
    <t>FM 14.9200 a 14.1840</t>
  </si>
  <si>
    <t>FM 14.9200 s grantem *-0017</t>
  </si>
  <si>
    <t>FM 14.4701</t>
  </si>
  <si>
    <t>FM 14.4702</t>
  </si>
  <si>
    <t>FM 14.4703</t>
  </si>
  <si>
    <t>FM 14.4704</t>
  </si>
  <si>
    <t>FM 14.4705</t>
  </si>
  <si>
    <t>FM 14.4706</t>
  </si>
  <si>
    <t>FM 14.470* - pol. 5331</t>
  </si>
  <si>
    <t>pol. 52**, 53* s výjimkou 5331 a 536*</t>
  </si>
  <si>
    <t>pol. 50** - 51**, 536*</t>
  </si>
  <si>
    <t>FM 14.1625</t>
  </si>
  <si>
    <t>vyjmenované zakázky</t>
  </si>
  <si>
    <t>FM 14.1860, zak. 200100002803</t>
  </si>
  <si>
    <t>pol. 54** s výjimkou 5424</t>
  </si>
  <si>
    <t>FM 14.1625, vyjmenované zakázky</t>
  </si>
  <si>
    <t>pol. 59** - zak. 200100002011</t>
  </si>
  <si>
    <t>pol. 6121 a 6130</t>
  </si>
  <si>
    <t>pol. 612* s výjimkou 6121 a 6130</t>
  </si>
  <si>
    <t>FM 14.470* - pol. 6351</t>
  </si>
  <si>
    <t>pol. 62**, 63* s výjimkou 6351</t>
  </si>
  <si>
    <t>pol. 69**</t>
  </si>
  <si>
    <t>pol. 1361</t>
  </si>
  <si>
    <t>položky 6*</t>
  </si>
  <si>
    <t>položky 5*</t>
  </si>
  <si>
    <t>položky 1*</t>
  </si>
  <si>
    <t>položky 2*</t>
  </si>
  <si>
    <t>položky 3*</t>
  </si>
  <si>
    <t>položky 4*</t>
  </si>
  <si>
    <t>veřejné WC</t>
  </si>
  <si>
    <t>P2a</t>
  </si>
  <si>
    <t>P2b</t>
  </si>
  <si>
    <t>P2c</t>
  </si>
  <si>
    <t>P2d</t>
  </si>
  <si>
    <t>P9c</t>
  </si>
  <si>
    <t>V1</t>
  </si>
  <si>
    <t>V2</t>
  </si>
  <si>
    <t>V3a</t>
  </si>
  <si>
    <t>V3b</t>
  </si>
  <si>
    <t>V3</t>
  </si>
  <si>
    <t>V4a</t>
  </si>
  <si>
    <t>V4b</t>
  </si>
  <si>
    <t>V4</t>
  </si>
  <si>
    <t>V5a</t>
  </si>
  <si>
    <t>V5aa</t>
  </si>
  <si>
    <t>V5b</t>
  </si>
  <si>
    <t>V5</t>
  </si>
  <si>
    <t>V6</t>
  </si>
  <si>
    <t>V7a</t>
  </si>
  <si>
    <t>V7b</t>
  </si>
  <si>
    <t>V7</t>
  </si>
  <si>
    <t>V8c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</si>
  <si>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</si>
  <si>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</si>
  <si>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</si>
  <si>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</si>
  <si>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</si>
  <si>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</si>
  <si>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</si>
  <si>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</si>
  <si>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</si>
  <si>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</si>
  <si>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</si>
  <si>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</si>
  <si>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</si>
  <si>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F1</t>
  </si>
  <si>
    <t>F2</t>
  </si>
  <si>
    <t>F3</t>
  </si>
  <si>
    <t>F4</t>
  </si>
  <si>
    <t>F1a</t>
  </si>
  <si>
    <t>F1b</t>
  </si>
  <si>
    <t>F1c</t>
  </si>
  <si>
    <t>F2b</t>
  </si>
  <si>
    <t>F2a</t>
  </si>
  <si>
    <t>F3b</t>
  </si>
  <si>
    <t>F3a</t>
  </si>
  <si>
    <t>F4b</t>
  </si>
  <si>
    <t>F4a</t>
  </si>
  <si>
    <t>životní prostředí (zeleň, vzhled obce, úklidy, zimní údržba ….)</t>
  </si>
  <si>
    <t>doprava - dopravní značení</t>
  </si>
  <si>
    <t xml:space="preserve">  6. MŠ</t>
  </si>
  <si>
    <t>Odbor finanční - dotační programy a zbytkové řešení</t>
  </si>
  <si>
    <t>V19b</t>
  </si>
  <si>
    <t>jednotky SDH (včetně hasičských zbrojnic)</t>
  </si>
  <si>
    <t>SCHVÁLENÝ</t>
  </si>
  <si>
    <t>UPRAVENÝ ROZPOČET PO ZMĚNÁCH</t>
  </si>
  <si>
    <t>FM 14.1830</t>
  </si>
  <si>
    <t>FM 14.1750</t>
  </si>
  <si>
    <t>FM 14.9200 (bez grantu *-0017)</t>
  </si>
  <si>
    <t>FM 14.xxxx</t>
  </si>
  <si>
    <t>F2cc</t>
  </si>
  <si>
    <t>F2cd</t>
  </si>
  <si>
    <t>F2dc</t>
  </si>
  <si>
    <t>F2dd</t>
  </si>
  <si>
    <t>F2de</t>
  </si>
  <si>
    <t>V20b</t>
  </si>
  <si>
    <t>V20c</t>
  </si>
  <si>
    <t>V20d</t>
  </si>
  <si>
    <t>V20e</t>
  </si>
  <si>
    <t>V20f</t>
  </si>
  <si>
    <t>V20a</t>
  </si>
  <si>
    <t>MMP pro všechny MŠ (mimo 33.MŠ) - prodloužení provozní doby</t>
  </si>
  <si>
    <t>skutečnost prosinec</t>
  </si>
  <si>
    <t>PLNĚNÍ ROZPOČTU za dané období</t>
  </si>
  <si>
    <t>SKUTEČNOST ZA DANÉ OBDOBÍ</t>
  </si>
  <si>
    <t>skutečnost leden - březen</t>
  </si>
  <si>
    <t>X</t>
  </si>
  <si>
    <t>x</t>
  </si>
  <si>
    <t>V3c</t>
  </si>
  <si>
    <t>SALDO</t>
  </si>
  <si>
    <t>rozdíl skutečnosti mezi saldem a financováním = hospodářský výsledek</t>
  </si>
  <si>
    <t>% PLNĚNÍ vůči UR</t>
  </si>
  <si>
    <t>% PLNĚNÍ vůči upravenému rozpočtu</t>
  </si>
  <si>
    <t>jednotky SDH (vybavení vozidel)</t>
  </si>
  <si>
    <t>F2df</t>
  </si>
  <si>
    <t>F2dg</t>
  </si>
  <si>
    <t>F2di</t>
  </si>
  <si>
    <t>F2dj</t>
  </si>
  <si>
    <t>nouzové ubytování Červený Hrádek</t>
  </si>
  <si>
    <t>V4c</t>
  </si>
  <si>
    <t>V19c</t>
  </si>
  <si>
    <t>V19d</t>
  </si>
  <si>
    <t>50. MŠ - zahradní domek a herní sestava</t>
  </si>
  <si>
    <t>54. MŠ - venkovní šplhací sestava</t>
  </si>
  <si>
    <t>57. MŠ - projekt Dalmatinkova zahrada, venkovní houpadlo</t>
  </si>
  <si>
    <t>64. MŠ - venkovní houpadla</t>
  </si>
  <si>
    <t>F2ce</t>
  </si>
  <si>
    <t>skutečnost červenec - září</t>
  </si>
  <si>
    <t>skutečnost duben - červen</t>
  </si>
  <si>
    <r>
      <t xml:space="preserve">je-li rozdíl mezi saldem a financování </t>
    </r>
    <r>
      <rPr>
        <b/>
        <i/>
        <sz val="9"/>
        <color rgb="FF00B050"/>
        <rFont val="Arial CE"/>
        <charset val="238"/>
      </rPr>
      <t>vyšší než 0</t>
    </r>
    <r>
      <rPr>
        <i/>
        <sz val="9"/>
        <rFont val="Arial CE"/>
        <charset val="238"/>
      </rPr>
      <t xml:space="preserve"> - pak jde o přebytek</t>
    </r>
  </si>
  <si>
    <r>
      <t xml:space="preserve">je-li rozdíl mezi saldem a financování </t>
    </r>
    <r>
      <rPr>
        <i/>
        <sz val="9"/>
        <color rgb="FFFF0000"/>
        <rFont val="Arial CE"/>
        <charset val="238"/>
      </rPr>
      <t xml:space="preserve">menší </t>
    </r>
    <r>
      <rPr>
        <b/>
        <i/>
        <sz val="9"/>
        <color rgb="FFFF0000"/>
        <rFont val="Arial CE"/>
        <charset val="238"/>
      </rPr>
      <t>než 0</t>
    </r>
    <r>
      <rPr>
        <i/>
        <sz val="9"/>
        <rFont val="Arial CE"/>
        <charset val="238"/>
      </rPr>
      <t xml:space="preserve"> - pak jde o schodek</t>
    </r>
  </si>
  <si>
    <t>skutečnost                        říjen - prosinec</t>
  </si>
  <si>
    <t>F4c</t>
  </si>
  <si>
    <t>D1</t>
  </si>
  <si>
    <t>D2</t>
  </si>
  <si>
    <t>oddělení tajemnice - D klub</t>
  </si>
  <si>
    <t>účelová rezerva - Regenerace vnitrobloku Zábělská</t>
  </si>
  <si>
    <t>Městská policie: Projekt "Plzeňská senior akademie"</t>
  </si>
  <si>
    <t>V18a</t>
  </si>
  <si>
    <t>V14b</t>
  </si>
  <si>
    <t>V14c</t>
  </si>
  <si>
    <t>V14a</t>
  </si>
  <si>
    <t>P6d</t>
  </si>
  <si>
    <t>P7a</t>
  </si>
  <si>
    <t>P7b</t>
  </si>
  <si>
    <t>P7c</t>
  </si>
  <si>
    <t>P7d</t>
  </si>
  <si>
    <t>P10a</t>
  </si>
  <si>
    <t>P10b</t>
  </si>
  <si>
    <t>P10c</t>
  </si>
  <si>
    <t>P10d</t>
  </si>
  <si>
    <t>P10e</t>
  </si>
  <si>
    <t>P11</t>
  </si>
  <si>
    <t>6. MŠ - projekt financovaný FŽP MP "Zelená oáza radosti"</t>
  </si>
  <si>
    <r>
      <t xml:space="preserve">přijaté dary na pořízení DHM </t>
    </r>
    <r>
      <rPr>
        <i/>
        <sz val="10"/>
        <color theme="1"/>
        <rFont val="Arial CE"/>
        <charset val="238"/>
      </rPr>
      <t>- odbor finanční</t>
    </r>
  </si>
  <si>
    <t>P11a</t>
  </si>
  <si>
    <t>F2dk</t>
  </si>
  <si>
    <t>F2dl</t>
  </si>
  <si>
    <t>vnitřní správa - volby (UZ 98071)</t>
  </si>
  <si>
    <t>rozpočtové opatření č. 19 (leden)</t>
  </si>
  <si>
    <t>rozpočtové opatření č. 14 (org.změna)</t>
  </si>
  <si>
    <t>Odbor finanční - dotační programy: víceleté programy</t>
  </si>
  <si>
    <t>Odbor PSČO - finanční dary</t>
  </si>
  <si>
    <r>
      <t>příjmy z prodeje DHM</t>
    </r>
    <r>
      <rPr>
        <i/>
        <sz val="9"/>
        <color theme="1"/>
        <rFont val="Arial CE"/>
        <charset val="238"/>
      </rPr>
      <t xml:space="preserve"> - odbor PSČO (SDH)</t>
    </r>
  </si>
  <si>
    <t>P11b</t>
  </si>
  <si>
    <t>F2cf</t>
  </si>
  <si>
    <t>F2cg</t>
  </si>
  <si>
    <t>V8d</t>
  </si>
  <si>
    <t>V18b</t>
  </si>
  <si>
    <t>V21a</t>
  </si>
  <si>
    <t>V21c</t>
  </si>
  <si>
    <t>vnitřní správa - volby do PS (UZ 98071), volba prezidenta</t>
  </si>
  <si>
    <t>občanské záležitosti - zrušeno k 30.9.2017</t>
  </si>
  <si>
    <t>programové dotace (14625*)</t>
  </si>
  <si>
    <t>mikrogranty (14627*)</t>
  </si>
  <si>
    <t>víceleté programy (14628*)</t>
  </si>
  <si>
    <t>FINANCOVÁNÍ v daném roce</t>
  </si>
  <si>
    <r>
      <t>správní poplatky</t>
    </r>
    <r>
      <rPr>
        <i/>
        <sz val="9"/>
        <rFont val="Arial CE"/>
        <charset val="238"/>
      </rPr>
      <t xml:space="preserve"> (rozpočtová položka 1361)</t>
    </r>
  </si>
  <si>
    <r>
      <t xml:space="preserve">místní poplatky - odbor finanční  </t>
    </r>
    <r>
      <rPr>
        <i/>
        <sz val="9"/>
        <rFont val="Arial CE"/>
        <charset val="238"/>
      </rPr>
      <t>(rozpočtové položky 134*)</t>
    </r>
  </si>
  <si>
    <r>
      <t xml:space="preserve">ostatní poplatky a odvody - odbor finanční  </t>
    </r>
    <r>
      <rPr>
        <i/>
        <sz val="9"/>
        <rFont val="Arial CE"/>
        <charset val="238"/>
      </rPr>
      <t>(rozpočtové položky 135*)</t>
    </r>
  </si>
  <si>
    <r>
      <t xml:space="preserve">příjmy z pronájmů majetku  </t>
    </r>
    <r>
      <rPr>
        <i/>
        <sz val="9"/>
        <color theme="1"/>
        <rFont val="Arial CE"/>
        <charset val="238"/>
      </rPr>
      <t>(rozpočtové položky 213*)</t>
    </r>
  </si>
  <si>
    <t>oddělení kultury a propagace</t>
  </si>
  <si>
    <t>odbor životního prostředí a dopravy (budova veřejných WC)</t>
  </si>
  <si>
    <r>
      <t xml:space="preserve">příjmy z vlastní činnosti   </t>
    </r>
    <r>
      <rPr>
        <i/>
        <sz val="9"/>
        <rFont val="Arial CE"/>
        <charset val="238"/>
      </rPr>
      <t>(rozpočtové položky 211*)</t>
    </r>
  </si>
  <si>
    <r>
      <t xml:space="preserve">odbor právní, správ.činností a organizační </t>
    </r>
    <r>
      <rPr>
        <i/>
        <sz val="8"/>
        <rFont val="Arial CE"/>
        <charset val="238"/>
      </rPr>
      <t>(vč.hasič.zbrojnic)</t>
    </r>
  </si>
  <si>
    <r>
      <t xml:space="preserve">úroky - finanční odbor  </t>
    </r>
    <r>
      <rPr>
        <i/>
        <sz val="9"/>
        <rFont val="Arial CE"/>
        <charset val="238"/>
      </rPr>
      <t xml:space="preserve"> (rozpočtová položka 2141)</t>
    </r>
  </si>
  <si>
    <r>
      <t xml:space="preserve">sankce  </t>
    </r>
    <r>
      <rPr>
        <i/>
        <sz val="9"/>
        <rFont val="Arial CE"/>
        <charset val="238"/>
      </rPr>
      <t xml:space="preserve"> (rozpočtové položky 2211, 2212)</t>
    </r>
  </si>
  <si>
    <t>odbor stavebně správní a investic vč. správy mateřských škol</t>
  </si>
  <si>
    <r>
      <t xml:space="preserve">ostatní nedaňové příjmy </t>
    </r>
    <r>
      <rPr>
        <i/>
        <sz val="9"/>
        <rFont val="Arial CE"/>
        <charset val="238"/>
      </rPr>
      <t xml:space="preserve">  (rozp.položky 222*, 23** a další j.n.)</t>
    </r>
  </si>
  <si>
    <r>
      <t xml:space="preserve">PŘEVODY MO P4 - podíly na sdílených příjmech </t>
    </r>
    <r>
      <rPr>
        <i/>
        <sz val="9"/>
        <rFont val="Arial CE"/>
        <charset val="238"/>
      </rPr>
      <t>(rozp.pol. 5347, 4137)</t>
    </r>
  </si>
  <si>
    <r>
      <t xml:space="preserve">použití sociálního fondu: zapojení zdroje (+) - </t>
    </r>
    <r>
      <rPr>
        <i/>
        <sz val="9"/>
        <color indexed="8"/>
        <rFont val="Arial CE"/>
        <charset val="238"/>
      </rPr>
      <t>rozp.položky 5345, 5149</t>
    </r>
  </si>
  <si>
    <r>
      <t xml:space="preserve">tvorba sociálního fondu (-) </t>
    </r>
    <r>
      <rPr>
        <i/>
        <sz val="9"/>
        <color indexed="8"/>
        <rFont val="Arial CE"/>
        <charset val="238"/>
      </rPr>
      <t>- rozp.položky 4134, 2328</t>
    </r>
  </si>
  <si>
    <r>
      <t xml:space="preserve">použití FRR (14.8010): zapojení zdroje (+) </t>
    </r>
    <r>
      <rPr>
        <i/>
        <sz val="9"/>
        <color indexed="8"/>
        <rFont val="Arial CE"/>
        <charset val="238"/>
      </rPr>
      <t>- rozp.položky 5345, 5149</t>
    </r>
  </si>
  <si>
    <r>
      <t xml:space="preserve">použití FRR - MŠ (14.8014): zapojení zdroje (+) </t>
    </r>
    <r>
      <rPr>
        <i/>
        <sz val="9"/>
        <color indexed="8"/>
        <rFont val="Arial CE"/>
        <charset val="238"/>
      </rPr>
      <t>- rozp.pol. 5345, 5149</t>
    </r>
  </si>
  <si>
    <r>
      <t>Běžné výdaje</t>
    </r>
    <r>
      <rPr>
        <i/>
        <sz val="10"/>
        <color theme="1"/>
        <rFont val="Arial CE"/>
        <charset val="238"/>
      </rPr>
      <t xml:space="preserve"> (seskupení rozp.položek 50**, 51** a 5361 a 5362)</t>
    </r>
  </si>
  <si>
    <t>Oddělení kultury a propagace</t>
  </si>
  <si>
    <t>Odbor sociální - pohřebnictví (sociální pohřby)</t>
  </si>
  <si>
    <t>vnitřní správa - krizový štáb (14.9300)</t>
  </si>
  <si>
    <r>
      <t xml:space="preserve">neproúčtovaná záloha výdajové pokladny </t>
    </r>
    <r>
      <rPr>
        <i/>
        <sz val="8"/>
        <color theme="1"/>
        <rFont val="Arial CE"/>
        <charset val="238"/>
      </rPr>
      <t>(nerozpočtuje se, na konci roku musí být vždy 0,- Kč)</t>
    </r>
  </si>
  <si>
    <t>Jednotky SDH (včetně provozu hasičských zbrojnic - 14.9500)</t>
  </si>
  <si>
    <r>
      <t xml:space="preserve">Příspěvky vlastním PO - mateřské školy </t>
    </r>
    <r>
      <rPr>
        <i/>
        <sz val="9"/>
        <color theme="1"/>
        <rFont val="Arial CE"/>
        <charset val="238"/>
      </rPr>
      <t>(rozp.položky 533*)</t>
    </r>
  </si>
  <si>
    <r>
      <t xml:space="preserve">Transfery jiným organizacím a veřej.rozpočtům </t>
    </r>
    <r>
      <rPr>
        <i/>
        <sz val="9"/>
        <color theme="1"/>
        <rFont val="Arial CE"/>
        <charset val="238"/>
      </rPr>
      <t>(rozp.položky 52**)</t>
    </r>
  </si>
  <si>
    <r>
      <t xml:space="preserve">Transfery obyvatelstvu </t>
    </r>
    <r>
      <rPr>
        <i/>
        <sz val="9"/>
        <color theme="1"/>
        <rFont val="Arial CE"/>
        <charset val="238"/>
      </rPr>
      <t>(rozp.položky 54**)</t>
    </r>
  </si>
  <si>
    <r>
      <t>Stavební investice</t>
    </r>
    <r>
      <rPr>
        <i/>
        <sz val="9"/>
        <color theme="1"/>
        <rFont val="Arial CE"/>
        <charset val="238"/>
      </rPr>
      <t xml:space="preserve"> (rozp.položky 6121 a 6130)</t>
    </r>
  </si>
  <si>
    <r>
      <t xml:space="preserve">Nestavební investice </t>
    </r>
    <r>
      <rPr>
        <i/>
        <sz val="9"/>
        <color theme="1"/>
        <rFont val="Arial CE"/>
        <charset val="238"/>
      </rPr>
      <t>(rozp.položky 611*, 6122-6129, 614*)</t>
    </r>
  </si>
  <si>
    <r>
      <t xml:space="preserve">Příspěvky vlastním PO - mateřské školy </t>
    </r>
    <r>
      <rPr>
        <i/>
        <sz val="9"/>
        <color theme="1"/>
        <rFont val="Arial CE"/>
        <charset val="238"/>
      </rPr>
      <t>(rozp.položky 6351 a 6356)</t>
    </r>
  </si>
  <si>
    <r>
      <t>Transfery organizacím a veřej.rozpočtům</t>
    </r>
    <r>
      <rPr>
        <i/>
        <sz val="9"/>
        <color theme="1"/>
        <rFont val="Arial CE"/>
        <charset val="238"/>
      </rPr>
      <t xml:space="preserve"> (rozp.položky 631*-635*)</t>
    </r>
  </si>
  <si>
    <r>
      <t xml:space="preserve">Ostatní kapitálové výdaje, rozpočtová rezerva </t>
    </r>
    <r>
      <rPr>
        <i/>
        <sz val="9"/>
        <color theme="1"/>
        <rFont val="Arial CE"/>
        <charset val="238"/>
      </rPr>
      <t>(rozp.položky 69**)</t>
    </r>
  </si>
  <si>
    <t>Odbor finanční - dotační programy: mikrogranty</t>
  </si>
  <si>
    <r>
      <t>jednotky SDH</t>
    </r>
    <r>
      <rPr>
        <i/>
        <sz val="9"/>
        <color theme="1"/>
        <rFont val="Arial CE"/>
        <charset val="238"/>
      </rPr>
      <t xml:space="preserve"> (motorová stříkačka Bukovec)</t>
    </r>
  </si>
  <si>
    <t>Financování z let minulých</t>
  </si>
  <si>
    <t>použití postředků minulých let</t>
  </si>
  <si>
    <t>převody MMP x MO v rámci finančního vypořádání</t>
  </si>
  <si>
    <r>
      <t>tvorba FRR (14.8010) - HV, účel.blokované prostředky</t>
    </r>
    <r>
      <rPr>
        <i/>
        <sz val="9"/>
        <color indexed="8"/>
        <rFont val="Arial CE"/>
        <charset val="238"/>
      </rPr>
      <t xml:space="preserve"> (rozp.položka 4134)</t>
    </r>
  </si>
  <si>
    <r>
      <t>tvorba FRR (14.8014) - hospodářský výsledek</t>
    </r>
    <r>
      <rPr>
        <i/>
        <sz val="9"/>
        <color indexed="8"/>
        <rFont val="Arial CE"/>
        <charset val="238"/>
      </rPr>
      <t xml:space="preserve"> (rozp.položka 4134)</t>
    </r>
  </si>
  <si>
    <t>CELKEM FINANCOVÁNÍ +/- VLASTNÍ ZDROJE</t>
  </si>
  <si>
    <t>odbor životního prostředí a dopravy (přeúčtování služeb)</t>
  </si>
  <si>
    <r>
      <t>odbor právní, správ.činností a organizační</t>
    </r>
    <r>
      <rPr>
        <i/>
        <sz val="8"/>
        <rFont val="Arial CE"/>
        <charset val="238"/>
      </rPr>
      <t xml:space="preserve"> </t>
    </r>
    <r>
      <rPr>
        <i/>
        <sz val="9"/>
        <rFont val="Arial CE"/>
        <charset val="238"/>
      </rPr>
      <t>(vč. hasič.zbrojnic)</t>
    </r>
  </si>
  <si>
    <r>
      <t xml:space="preserve">rozpočtové opatření č. 18 </t>
    </r>
    <r>
      <rPr>
        <sz val="9"/>
        <rFont val="Arial CE"/>
        <charset val="238"/>
      </rPr>
      <t>(dotace, daně)</t>
    </r>
  </si>
  <si>
    <r>
      <rPr>
        <sz val="11"/>
        <rFont val="Arial CE"/>
        <charset val="238"/>
      </rPr>
      <t>rozpočtové opatření č. 19</t>
    </r>
    <r>
      <rPr>
        <sz val="9"/>
        <rFont val="Arial CE"/>
        <charset val="238"/>
      </rPr>
      <t xml:space="preserve"> (leden - VPP) </t>
    </r>
  </si>
  <si>
    <t>D8</t>
  </si>
  <si>
    <t>operace finančního vypořádání roku 2017</t>
  </si>
  <si>
    <t>Oddělení tajemnice</t>
  </si>
  <si>
    <r>
      <t xml:space="preserve">Oddělení tajemnice - mzdová agenda </t>
    </r>
    <r>
      <rPr>
        <i/>
        <sz val="9"/>
        <color theme="1"/>
        <rFont val="Arial CE"/>
        <charset val="238"/>
      </rPr>
      <t>(náhrady mezd v nemoci)</t>
    </r>
  </si>
  <si>
    <t>účelová rezerva - Nový úřad MO P4</t>
  </si>
  <si>
    <t>D</t>
  </si>
  <si>
    <t xml:space="preserve">                                                                                                                                                                   </t>
  </si>
  <si>
    <t xml:space="preserve">                                       </t>
  </si>
  <si>
    <t>výdaje participativního rozpočtu</t>
  </si>
  <si>
    <t>změna RS</t>
  </si>
  <si>
    <t>D4</t>
  </si>
  <si>
    <t>OŠMT: 6.MŠ - projekt "Mámo, táto, pojďme zas objevovat svět kolem nás"</t>
  </si>
  <si>
    <t>P10f</t>
  </si>
  <si>
    <t>oddělení tajemnice - mzdová agenda (přijatá pojistná plnění)</t>
  </si>
  <si>
    <t>vzdělávání zaměstnanců - proúčtování záloh z předchozího roku</t>
  </si>
  <si>
    <t>Odbor finanční - rozpočtová rezerva, ostatní platby jinde nezahrnuté</t>
  </si>
  <si>
    <t>F2aa</t>
  </si>
  <si>
    <t>F2ab</t>
  </si>
  <si>
    <t>F2ba</t>
  </si>
  <si>
    <t>F2bb</t>
  </si>
  <si>
    <t>rozpočtové opatření  č. 7  (září)</t>
  </si>
  <si>
    <t>D6</t>
  </si>
  <si>
    <t>rozpočtové opatření 8  (Ʃ prosinec)</t>
  </si>
  <si>
    <t>rozpočtové opatření 9 (radary)</t>
  </si>
  <si>
    <t>rozpočtové opatření č. 10 (šablony)</t>
  </si>
  <si>
    <t>rozpočtové opatření předběžné</t>
  </si>
  <si>
    <t>Přijaté dotace z MV GŘ HZS pro jednotky SDH</t>
  </si>
  <si>
    <r>
      <t xml:space="preserve">Investiční dotace od krajů a RR - </t>
    </r>
    <r>
      <rPr>
        <i/>
        <sz val="9"/>
        <rFont val="Arial CE"/>
        <charset val="238"/>
      </rPr>
      <t>rozšíření kamerového systému "Klidné příhraničí"</t>
    </r>
  </si>
  <si>
    <t>MMP: doplatek výdajů za agendu SPOD za rok 2018</t>
  </si>
  <si>
    <t>agenda péče o zaměstnance (vzdělávání, stravné ….)</t>
  </si>
  <si>
    <t>mzdová agenda</t>
  </si>
  <si>
    <t>odbor ŽPD - nákup a instalace 2 prvků aktivního monitoringu vč. připojení do systému "Klidné příhraničí"</t>
  </si>
  <si>
    <t>V9a</t>
  </si>
  <si>
    <t>V9b</t>
  </si>
  <si>
    <t>V7c</t>
  </si>
  <si>
    <t>V11a</t>
  </si>
  <si>
    <t>V11b</t>
  </si>
  <si>
    <t>V11c</t>
  </si>
  <si>
    <t>V11d</t>
  </si>
  <si>
    <t>V11e</t>
  </si>
  <si>
    <t>V11f</t>
  </si>
  <si>
    <t>V13a</t>
  </si>
  <si>
    <t>V13b</t>
  </si>
  <si>
    <t>V13c</t>
  </si>
  <si>
    <t>fixní složka finančního vztahu</t>
  </si>
  <si>
    <r>
      <t>účelové převody z MMP do MO v daném roce (+) -</t>
    </r>
    <r>
      <rPr>
        <i/>
        <sz val="9"/>
        <rFont val="Arial CE"/>
        <charset val="238"/>
      </rPr>
      <t xml:space="preserve"> rozp.položky 4137, 4251</t>
    </r>
  </si>
  <si>
    <r>
      <t>účelové převody z MO do MMP v daném roce (-)</t>
    </r>
    <r>
      <rPr>
        <i/>
        <sz val="9"/>
        <rFont val="Arial CE"/>
        <charset val="238"/>
      </rPr>
      <t xml:space="preserve"> - rozp.položky 5347, 6363</t>
    </r>
  </si>
  <si>
    <t>odbor vnějších vztahů, kultury a propagace</t>
  </si>
  <si>
    <t>odbor sociální - příjmy z agendy Plzeňské karty</t>
  </si>
  <si>
    <r>
      <rPr>
        <b/>
        <sz val="10"/>
        <rFont val="Arial CE"/>
        <charset val="238"/>
      </rPr>
      <t>KAP:</t>
    </r>
    <r>
      <rPr>
        <i/>
        <sz val="10"/>
        <rFont val="Arial CE"/>
        <charset val="238"/>
      </rPr>
      <t xml:space="preserve"> </t>
    </r>
    <r>
      <rPr>
        <sz val="10"/>
        <rFont val="Arial CE"/>
        <charset val="238"/>
      </rPr>
      <t xml:space="preserve">ONM MMP - </t>
    </r>
    <r>
      <rPr>
        <i/>
        <sz val="10"/>
        <rFont val="Arial CE"/>
        <charset val="238"/>
      </rPr>
      <t>Výkup pozemku pro investici "Zastavěná část Chlumek"</t>
    </r>
  </si>
  <si>
    <r>
      <rPr>
        <b/>
        <sz val="10"/>
        <rFont val="Arial CE"/>
        <charset val="238"/>
      </rPr>
      <t>KAP:</t>
    </r>
    <r>
      <rPr>
        <i/>
        <sz val="10"/>
        <rFont val="Arial CE"/>
        <charset val="238"/>
      </rPr>
      <t xml:space="preserve"> </t>
    </r>
    <r>
      <rPr>
        <sz val="10"/>
        <rFont val="Arial CE"/>
        <charset val="238"/>
      </rPr>
      <t>ONM MMP</t>
    </r>
    <r>
      <rPr>
        <i/>
        <sz val="10"/>
        <rFont val="Arial CE"/>
        <charset val="238"/>
      </rPr>
      <t xml:space="preserve"> - Výkup pozemku pro rozšíření areálu "Lobezské louky"</t>
    </r>
  </si>
  <si>
    <r>
      <rPr>
        <b/>
        <sz val="10"/>
        <rFont val="Arial CE"/>
        <charset val="238"/>
      </rPr>
      <t>KAP:</t>
    </r>
    <r>
      <rPr>
        <sz val="10"/>
        <rFont val="Arial CE"/>
        <charset val="238"/>
      </rPr>
      <t xml:space="preserve"> SVS MP</t>
    </r>
    <r>
      <rPr>
        <i/>
        <sz val="10"/>
        <rFont val="Arial CE"/>
        <charset val="238"/>
      </rPr>
      <t xml:space="preserve"> - Lávka Rokycanská: DPS (spolufinancování)</t>
    </r>
  </si>
  <si>
    <r>
      <rPr>
        <b/>
        <sz val="10"/>
        <rFont val="Arial CE"/>
        <charset val="238"/>
      </rPr>
      <t xml:space="preserve">KAP: </t>
    </r>
    <r>
      <rPr>
        <sz val="10"/>
        <rFont val="Arial CE"/>
        <charset val="238"/>
      </rPr>
      <t>SVS MP</t>
    </r>
    <r>
      <rPr>
        <i/>
        <sz val="10"/>
        <rFont val="Arial CE"/>
        <charset val="238"/>
      </rPr>
      <t xml:space="preserve"> - Herní sestavy ve Špitálském lese (spolufinancování)</t>
    </r>
  </si>
  <si>
    <t>Odbor vnějších vztahů, kultury a propagace</t>
  </si>
  <si>
    <t>vnitřní správa - místní správa a komunální služby (14.9100)</t>
  </si>
  <si>
    <t>vnitřní správa - zastupitelstvo (14.9300), volby</t>
  </si>
  <si>
    <t>rozpočtové opatření                    č. 1 (Ʃ duben)</t>
  </si>
  <si>
    <t>rozpočtové opatření                    č. 2 (převod SPORTMANIE)</t>
  </si>
  <si>
    <t>rozpočtové opatření                    č. 3 (přesuny dotace)</t>
  </si>
  <si>
    <r>
      <t>rozpočtové opatření č. 4-7      (individuální dotace</t>
    </r>
    <r>
      <rPr>
        <sz val="12"/>
        <rFont val="Arial CE"/>
        <charset val="238"/>
      </rPr>
      <t>)</t>
    </r>
  </si>
  <si>
    <r>
      <rPr>
        <b/>
        <sz val="10"/>
        <rFont val="Arial CE"/>
        <charset val="238"/>
      </rPr>
      <t xml:space="preserve">PROV: </t>
    </r>
    <r>
      <rPr>
        <sz val="10"/>
        <rFont val="Arial CE"/>
        <charset val="238"/>
      </rPr>
      <t>ÚSO MMP:</t>
    </r>
    <r>
      <rPr>
        <i/>
        <sz val="10"/>
        <rFont val="Arial CE"/>
        <charset val="238"/>
      </rPr>
      <t xml:space="preserve"> Projekt "Sportmanie Plzeň 2021"</t>
    </r>
  </si>
  <si>
    <r>
      <rPr>
        <sz val="9"/>
        <color theme="1"/>
        <rFont val="Arial CE"/>
        <charset val="238"/>
      </rPr>
      <t xml:space="preserve">Odbor právní, správních činností a organizační: </t>
    </r>
    <r>
      <rPr>
        <i/>
        <sz val="9"/>
        <color theme="1"/>
        <rFont val="Arial CE"/>
        <charset val="238"/>
      </rPr>
      <t>VS - zastupitelstvo (FM 14.9300)</t>
    </r>
  </si>
  <si>
    <t>Odbor finanční - dotační programy: individuální dotace</t>
  </si>
  <si>
    <r>
      <t>rozpočtové opatření  č. 8-9 (</t>
    </r>
    <r>
      <rPr>
        <sz val="12"/>
        <rFont val="Calibri"/>
        <family val="2"/>
        <charset val="238"/>
      </rPr>
      <t>Σ</t>
    </r>
    <r>
      <rPr>
        <sz val="12"/>
        <rFont val="Arial CE"/>
        <charset val="238"/>
      </rPr>
      <t xml:space="preserve"> červen)</t>
    </r>
  </si>
  <si>
    <t>FŽP MP - projekt "Kůzlátka zahradníky III" pro 50. MŠ</t>
  </si>
  <si>
    <t>D3</t>
  </si>
  <si>
    <t>individuální dotace (14626*)</t>
  </si>
  <si>
    <r>
      <t xml:space="preserve">Ostatní provozní výdaje, rozpočtová rezerva </t>
    </r>
    <r>
      <rPr>
        <i/>
        <sz val="9"/>
        <color theme="1"/>
        <rFont val="Arial CE"/>
        <charset val="238"/>
      </rPr>
      <t xml:space="preserve"> (rozp.položky 536*,58**,  59**)</t>
    </r>
  </si>
  <si>
    <t>Odbor finanční - rezerva participativního rozpočtu</t>
  </si>
  <si>
    <t>rozpočtové opatření  č. 10  (červenec)</t>
  </si>
  <si>
    <t>rozpočtové opatření 11-15</t>
  </si>
  <si>
    <t>rozpočtové opatření  č. 11 - 15  (září)</t>
  </si>
  <si>
    <t>PLNĚNÍ ROZPOČTU MO PLZEŇ 4 ZA ROK 2021 - k 30.9.2021</t>
  </si>
  <si>
    <t>PLNĚNÍ ROZPOČTU MO PLZEŇ 4 ZA ROK 2021 k 30.9.2021</t>
  </si>
  <si>
    <r>
      <rPr>
        <b/>
        <sz val="10"/>
        <rFont val="Arial CE"/>
        <charset val="238"/>
      </rPr>
      <t>PROV:</t>
    </r>
    <r>
      <rPr>
        <i/>
        <sz val="10"/>
        <rFont val="Arial CE"/>
        <charset val="238"/>
      </rPr>
      <t xml:space="preserve"> </t>
    </r>
    <r>
      <rPr>
        <sz val="10"/>
        <rFont val="Arial CE"/>
        <charset val="238"/>
      </rPr>
      <t>MMP-odbor soc.služeb</t>
    </r>
    <r>
      <rPr>
        <i/>
        <sz val="10"/>
        <rFont val="Arial CE"/>
        <charset val="238"/>
      </rPr>
      <t>: Projekt "Nedám se!"</t>
    </r>
  </si>
  <si>
    <r>
      <rPr>
        <b/>
        <sz val="10"/>
        <rFont val="Arial CE"/>
        <charset val="238"/>
      </rPr>
      <t>KAP:</t>
    </r>
    <r>
      <rPr>
        <i/>
        <sz val="10"/>
        <rFont val="Arial CE"/>
        <charset val="238"/>
      </rPr>
      <t xml:space="preserve"> </t>
    </r>
    <r>
      <rPr>
        <sz val="10"/>
        <rFont val="Arial CE"/>
        <charset val="238"/>
      </rPr>
      <t>Dětské centrum Plzeň</t>
    </r>
    <r>
      <rPr>
        <i/>
        <sz val="10"/>
        <rFont val="Arial CE"/>
        <charset val="238"/>
      </rPr>
      <t xml:space="preserve"> - trampolína</t>
    </r>
  </si>
  <si>
    <t>Odbor PSČO - zastupitelstvo (14.9300)</t>
  </si>
  <si>
    <t>PŘIJATÉ TRANSFERY (dotace)</t>
  </si>
  <si>
    <t>D5</t>
  </si>
  <si>
    <t>PŘIJATÉ TRANSFERY</t>
  </si>
  <si>
    <t>neinvestiční transfer z kraje pro jednotky SDH</t>
  </si>
  <si>
    <t>neinvestiční transfer z MŠMT pro MŠ (projekt "Šablony")</t>
  </si>
  <si>
    <t>neinvestiční transfer z ÚP na veř.prospěšné práce (UZ 13013 a 13101)</t>
  </si>
  <si>
    <t>neinvestiční transfer na agendu SPOD (UZ 13011)</t>
  </si>
  <si>
    <t>neinvestiční transfer na agendu sociální práce (UZ 13015 a UZ 13018)</t>
  </si>
  <si>
    <t>neinvestiční transfer na volby do PS PČR (UZ 98071)</t>
  </si>
  <si>
    <t>V12a</t>
  </si>
  <si>
    <t>V12b</t>
  </si>
  <si>
    <t>V12c</t>
  </si>
  <si>
    <t>V12aa</t>
  </si>
  <si>
    <t>V12ab</t>
  </si>
  <si>
    <t>V12ac</t>
  </si>
  <si>
    <t>V13d</t>
  </si>
  <si>
    <t>V16a</t>
  </si>
  <si>
    <t>V19a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</si>
</sst>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_ ;[Red]\-#,##0\ "/>
    <numFmt numFmtId="165" formatCode="#,##0.00000_ ;[Red]\-#,##0.00000\ "/>
    <numFmt numFmtId="166" formatCode="#,##0_ ;\-#,##0\ "/>
    <numFmt numFmtId="167" formatCode="#,##0.00000_ ;\-#,##0.00000\ "/>
    <numFmt numFmtId="168" formatCode="#,##0.000_ ;[Red]\-#,##0.000\ "/>
    <numFmt numFmtId="169" formatCode="#,##0.000"/>
    <numFmt numFmtId="170" formatCode="#,##0.00_ ;[Red]\-#,##0.00\ "/>
    <numFmt numFmtId="171" formatCode="#,##0.00000"/>
    <numFmt numFmtId="172" formatCode="#,##0.0_ ;[Red]\-#,##0.0\ "/>
    <numFmt numFmtId="173" formatCode="#,##0.00_ ;\-#,##0.00\ "/>
  </numFmts>
  <fonts count="85" x14ac:knownFonts="1">
    <font>
      <sz val="10"/>
      <name val="Arial CE"/>
    </font>
    <font>
      <b/>
      <sz val="14"/>
      <name val="Arial CE"/>
      <family val="2"/>
      <charset val="238"/>
    </font>
    <font>
      <b/>
      <sz val="12"/>
      <name val="Arial CE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color indexed="16"/>
      <name val="Arial CE"/>
      <family val="2"/>
      <charset val="238"/>
    </font>
    <font>
      <sz val="11"/>
      <color indexed="17"/>
      <name val="Arial CE"/>
      <family val="2"/>
      <charset val="238"/>
    </font>
    <font>
      <i/>
      <sz val="11"/>
      <color indexed="1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9"/>
      <color indexed="16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b/>
      <i/>
      <sz val="8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i/>
      <sz val="9"/>
      <color indexed="8"/>
      <name val="Arial CE"/>
      <family val="2"/>
      <charset val="238"/>
    </font>
    <font>
      <sz val="10"/>
      <color indexed="8"/>
      <name val="Arial CE"/>
      <charset val="238"/>
    </font>
    <font>
      <i/>
      <sz val="9"/>
      <color indexed="8"/>
      <name val="Arial CE"/>
      <charset val="238"/>
    </font>
    <font>
      <sz val="11"/>
      <name val="Arial CE"/>
      <charset val="238"/>
    </font>
    <font>
      <i/>
      <sz val="8"/>
      <color indexed="8"/>
      <name val="Arial CE"/>
      <charset val="238"/>
    </font>
    <font>
      <i/>
      <sz val="9"/>
      <color theme="1"/>
      <name val="Arial CE"/>
      <charset val="238"/>
    </font>
    <font>
      <i/>
      <sz val="9"/>
      <name val="Arial CE"/>
      <charset val="238"/>
    </font>
    <font>
      <sz val="10"/>
      <color theme="1"/>
      <name val="Arial CE"/>
      <charset val="238"/>
    </font>
    <font>
      <b/>
      <i/>
      <sz val="9"/>
      <color rgb="FF800000"/>
      <name val="Arial CE"/>
      <family val="2"/>
      <charset val="238"/>
    </font>
    <font>
      <b/>
      <sz val="12"/>
      <color indexed="8"/>
      <name val="Arial CE"/>
      <charset val="238"/>
    </font>
    <font>
      <b/>
      <sz val="14"/>
      <color theme="1"/>
      <name val="Arial CE"/>
      <family val="2"/>
      <charset val="238"/>
    </font>
    <font>
      <b/>
      <sz val="11"/>
      <color rgb="FF800000"/>
      <name val="Arial CE"/>
      <family val="2"/>
      <charset val="238"/>
    </font>
    <font>
      <i/>
      <sz val="9"/>
      <color rgb="FF800000"/>
      <name val="Arial CE"/>
      <family val="2"/>
      <charset val="238"/>
    </font>
    <font>
      <i/>
      <sz val="11"/>
      <color rgb="FF800000"/>
      <name val="Arial CE"/>
      <family val="2"/>
      <charset val="238"/>
    </font>
    <font>
      <sz val="10"/>
      <color theme="1"/>
      <name val="Arial CE"/>
      <family val="2"/>
      <charset val="238"/>
    </font>
    <font>
      <i/>
      <sz val="10"/>
      <color theme="1"/>
      <name val="Arial CE"/>
      <charset val="238"/>
    </font>
    <font>
      <i/>
      <sz val="9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color rgb="FF800000"/>
      <name val="Arial CE"/>
      <charset val="238"/>
    </font>
    <font>
      <b/>
      <sz val="12"/>
      <color rgb="FF800000"/>
      <name val="Arial CE"/>
      <family val="2"/>
      <charset val="238"/>
    </font>
    <font>
      <b/>
      <sz val="14"/>
      <color theme="1"/>
      <name val="Arial CE"/>
      <charset val="238"/>
    </font>
    <font>
      <sz val="12"/>
      <name val="Arial CE"/>
    </font>
    <font>
      <i/>
      <sz val="10"/>
      <name val="Arial CE"/>
      <charset val="238"/>
    </font>
    <font>
      <i/>
      <sz val="10"/>
      <name val="Arial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i/>
      <sz val="9"/>
      <color theme="1"/>
      <name val="Arial CE"/>
      <family val="2"/>
      <charset val="238"/>
    </font>
    <font>
      <b/>
      <i/>
      <sz val="9"/>
      <color theme="1"/>
      <name val="Arial CE"/>
      <charset val="238"/>
    </font>
    <font>
      <b/>
      <i/>
      <sz val="9"/>
      <color rgb="FFFF0000"/>
      <name val="Arial CE"/>
      <charset val="238"/>
    </font>
    <font>
      <b/>
      <i/>
      <sz val="9"/>
      <color rgb="FF00B050"/>
      <name val="Arial CE"/>
      <charset val="238"/>
    </font>
    <font>
      <i/>
      <sz val="9"/>
      <color rgb="FFFF0000"/>
      <name val="Arial CE"/>
      <charset val="238"/>
    </font>
    <font>
      <b/>
      <sz val="10"/>
      <color theme="1"/>
      <name val="Arial CE"/>
      <charset val="238"/>
    </font>
    <font>
      <sz val="12"/>
      <name val="Arial CE"/>
      <charset val="238"/>
    </font>
    <font>
      <i/>
      <sz val="11"/>
      <name val="Arial CE"/>
      <charset val="238"/>
    </font>
    <font>
      <sz val="10"/>
      <name val="Arial CE"/>
    </font>
    <font>
      <b/>
      <sz val="11"/>
      <color theme="1"/>
      <name val="Arial CE"/>
      <charset val="238"/>
    </font>
    <font>
      <b/>
      <sz val="11"/>
      <color indexed="8"/>
      <name val="Arial CE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9"/>
      <name val="Arial CE"/>
      <charset val="238"/>
    </font>
    <font>
      <b/>
      <i/>
      <sz val="9"/>
      <name val="Arial CE"/>
      <charset val="238"/>
    </font>
    <font>
      <sz val="11"/>
      <color rgb="FFFF0000"/>
      <name val="Arial CE"/>
      <charset val="238"/>
    </font>
    <font>
      <i/>
      <sz val="8"/>
      <color theme="1"/>
      <name val="Arial CE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i/>
      <sz val="8"/>
      <name val="Arial CE"/>
      <charset val="238"/>
    </font>
    <font>
      <sz val="10"/>
      <color rgb="FFFF0000"/>
      <name val="Arial CE"/>
      <family val="2"/>
      <charset val="238"/>
    </font>
    <font>
      <i/>
      <sz val="9"/>
      <color rgb="FFFF0000"/>
      <name val="Arial CE"/>
      <family val="2"/>
      <charset val="238"/>
    </font>
    <font>
      <sz val="11"/>
      <name val="Arial CE"/>
    </font>
    <font>
      <b/>
      <sz val="10"/>
      <color indexed="8"/>
      <name val="Arial CE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1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9"/>
      <color theme="1"/>
      <name val="Arial CE"/>
      <charset val="238"/>
    </font>
    <font>
      <sz val="12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6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Dot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DotDot">
        <color indexed="64"/>
      </bottom>
      <diagonal/>
    </border>
    <border>
      <left style="medium">
        <color indexed="64"/>
      </left>
      <right style="double">
        <color indexed="64"/>
      </right>
      <top style="dashDotDot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ashDotDot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Dot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dashDotDot">
        <color indexed="64"/>
      </bottom>
      <diagonal/>
    </border>
    <border>
      <left style="thin">
        <color indexed="64"/>
      </left>
      <right style="double">
        <color indexed="64"/>
      </right>
      <top/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 style="mediumDashed">
        <color indexed="64"/>
      </top>
      <bottom style="dashDot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ashDotDot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ashDot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ashDotDot">
        <color indexed="64"/>
      </bottom>
      <diagonal/>
    </border>
    <border>
      <left style="double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double">
        <color indexed="64"/>
      </right>
      <top style="dashDotDot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ashDotDot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ashDotDot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ashDotDot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double">
        <color indexed="64"/>
      </right>
      <top style="dashDot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ashDot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Dashed">
        <color indexed="64"/>
      </bottom>
      <diagonal/>
    </border>
    <border>
      <left style="medium">
        <color indexed="64"/>
      </left>
      <right style="double">
        <color indexed="64"/>
      </right>
      <top style="mediumDashed">
        <color indexed="64"/>
      </top>
      <bottom style="dashDot">
        <color indexed="64"/>
      </bottom>
      <diagonal/>
    </border>
    <border>
      <left style="medium">
        <color indexed="64"/>
      </left>
      <right style="double">
        <color indexed="64"/>
      </right>
      <top style="dashDot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Dot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double">
        <color indexed="64"/>
      </left>
      <right style="medium">
        <color indexed="64"/>
      </right>
      <top style="mediumDashed">
        <color indexed="64"/>
      </top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 style="mediumDashed">
        <color indexed="64"/>
      </top>
      <bottom style="dashDotDot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ashDotDot">
        <color indexed="64"/>
      </bottom>
      <diagonal/>
    </border>
    <border>
      <left/>
      <right style="double">
        <color indexed="64"/>
      </right>
      <top style="dashDotDot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DotDot">
        <color indexed="64"/>
      </bottom>
      <diagonal/>
    </border>
    <border>
      <left/>
      <right style="double">
        <color indexed="64"/>
      </right>
      <top style="dashDotDot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Dashed">
        <color indexed="64"/>
      </bottom>
      <diagonal/>
    </border>
    <border>
      <left/>
      <right style="double">
        <color indexed="64"/>
      </right>
      <top style="mediumDashed">
        <color indexed="64"/>
      </top>
      <bottom style="dashDot">
        <color indexed="64"/>
      </bottom>
      <diagonal/>
    </border>
    <border>
      <left/>
      <right style="double">
        <color indexed="64"/>
      </right>
      <top style="dashDot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Dot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Dashed">
        <color indexed="64"/>
      </top>
      <bottom style="dashDotDot">
        <color indexed="64"/>
      </bottom>
      <diagonal/>
    </border>
    <border>
      <left/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ashDotDot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 style="dashDot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ashDotDot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Dashed">
        <color indexed="64"/>
      </top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/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Dashed">
        <color indexed="64"/>
      </top>
      <bottom style="dashDotDot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Dashed">
        <color indexed="64"/>
      </top>
      <bottom style="dashed">
        <color indexed="64"/>
      </bottom>
      <diagonal/>
    </border>
    <border>
      <left/>
      <right style="double">
        <color indexed="64"/>
      </right>
      <top style="medium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medium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/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Dot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Dot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double">
        <color indexed="64"/>
      </left>
      <right/>
      <top style="dashed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double">
        <color indexed="64"/>
      </right>
      <top style="dashDot">
        <color indexed="64"/>
      </top>
      <bottom/>
      <diagonal/>
    </border>
    <border>
      <left/>
      <right style="double">
        <color indexed="64"/>
      </right>
      <top style="dashDot">
        <color indexed="64"/>
      </top>
      <bottom/>
      <diagonal/>
    </border>
    <border>
      <left style="double">
        <color indexed="64"/>
      </left>
      <right style="double">
        <color indexed="64"/>
      </right>
      <top style="dashDot">
        <color indexed="64"/>
      </top>
      <bottom/>
      <diagonal/>
    </border>
    <border>
      <left style="double">
        <color indexed="64"/>
      </left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 style="double">
        <color indexed="64"/>
      </right>
      <top style="dashDot">
        <color indexed="64"/>
      </top>
      <bottom style="thin">
        <color indexed="64"/>
      </bottom>
      <diagonal/>
    </border>
    <border>
      <left style="double">
        <color indexed="64"/>
      </left>
      <right/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ashDot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hair">
        <color indexed="64"/>
      </bottom>
      <diagonal/>
    </border>
  </borders>
  <cellStyleXfs count="2">
    <xf numFmtId="0" fontId="0" fillId="0" borderId="0"/>
    <xf numFmtId="9" fontId="62" fillId="0" borderId="0" applyFont="0" applyFill="0" applyBorder="0" applyAlignment="0" applyProtection="0"/>
  </cellStyleXfs>
  <cellXfs count="1181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  <xf numFmtId="0" fontId="10" fillId="0" borderId="0" xfId="0" applyFont="1" applyFill="1"/>
    <xf numFmtId="0" fontId="0" fillId="0" borderId="0" xfId="0" applyAlignment="1">
      <alignment textRotation="90"/>
    </xf>
    <xf numFmtId="0" fontId="5" fillId="0" borderId="0" xfId="0" applyFont="1" applyFill="1"/>
    <xf numFmtId="0" fontId="0" fillId="0" borderId="0" xfId="0" applyFill="1"/>
    <xf numFmtId="164" fontId="16" fillId="0" borderId="14" xfId="0" applyNumberFormat="1" applyFont="1" applyFill="1" applyBorder="1" applyAlignment="1">
      <alignment horizontal="right" indent="1"/>
    </xf>
    <xf numFmtId="164" fontId="16" fillId="0" borderId="25" xfId="0" applyNumberFormat="1" applyFont="1" applyFill="1" applyBorder="1" applyAlignment="1">
      <alignment horizontal="right" indent="1"/>
    </xf>
    <xf numFmtId="164" fontId="16" fillId="0" borderId="8" xfId="0" applyNumberFormat="1" applyFont="1" applyFill="1" applyBorder="1" applyAlignment="1">
      <alignment horizontal="right" indent="1"/>
    </xf>
    <xf numFmtId="164" fontId="16" fillId="0" borderId="24" xfId="0" applyNumberFormat="1" applyFont="1" applyFill="1" applyBorder="1" applyAlignment="1">
      <alignment horizontal="right" indent="1"/>
    </xf>
    <xf numFmtId="164" fontId="31" fillId="0" borderId="35" xfId="0" applyNumberFormat="1" applyFont="1" applyFill="1" applyBorder="1" applyAlignment="1"/>
    <xf numFmtId="164" fontId="31" fillId="0" borderId="36" xfId="0" applyNumberFormat="1" applyFont="1" applyFill="1" applyBorder="1" applyAlignment="1"/>
    <xf numFmtId="164" fontId="31" fillId="0" borderId="38" xfId="0" applyNumberFormat="1" applyFont="1" applyFill="1" applyBorder="1" applyAlignment="1"/>
    <xf numFmtId="164" fontId="19" fillId="0" borderId="6" xfId="0" applyNumberFormat="1" applyFont="1" applyFill="1" applyBorder="1" applyAlignment="1">
      <alignment horizontal="right" indent="2"/>
    </xf>
    <xf numFmtId="0" fontId="26" fillId="0" borderId="1" xfId="0" applyFont="1" applyBorder="1" applyAlignment="1">
      <alignment horizontal="left" indent="1"/>
    </xf>
    <xf numFmtId="0" fontId="26" fillId="0" borderId="13" xfId="0" applyFont="1" applyBorder="1" applyAlignment="1">
      <alignment horizontal="left" indent="1"/>
    </xf>
    <xf numFmtId="0" fontId="26" fillId="0" borderId="5" xfId="0" applyFont="1" applyBorder="1" applyAlignment="1">
      <alignment horizontal="left" indent="1"/>
    </xf>
    <xf numFmtId="0" fontId="12" fillId="4" borderId="2" xfId="0" applyFont="1" applyFill="1" applyBorder="1"/>
    <xf numFmtId="164" fontId="15" fillId="4" borderId="3" xfId="0" applyNumberFormat="1" applyFont="1" applyFill="1" applyBorder="1"/>
    <xf numFmtId="0" fontId="0" fillId="0" borderId="0" xfId="0" applyBorder="1"/>
    <xf numFmtId="164" fontId="3" fillId="0" borderId="44" xfId="0" applyNumberFormat="1" applyFont="1" applyFill="1" applyBorder="1" applyAlignment="1">
      <alignment horizontal="right"/>
    </xf>
    <xf numFmtId="49" fontId="31" fillId="0" borderId="43" xfId="0" applyNumberFormat="1" applyFont="1" applyBorder="1" applyAlignment="1">
      <alignment horizontal="left" indent="3"/>
    </xf>
    <xf numFmtId="0" fontId="31" fillId="0" borderId="34" xfId="0" applyFont="1" applyFill="1" applyBorder="1" applyAlignment="1">
      <alignment horizontal="left" indent="3"/>
    </xf>
    <xf numFmtId="164" fontId="31" fillId="0" borderId="35" xfId="0" applyNumberFormat="1" applyFont="1" applyFill="1" applyBorder="1" applyAlignment="1">
      <alignment horizontal="right" indent="1"/>
    </xf>
    <xf numFmtId="0" fontId="31" fillId="0" borderId="16" xfId="0" applyFont="1" applyFill="1" applyBorder="1" applyAlignment="1">
      <alignment horizontal="left" indent="3"/>
    </xf>
    <xf numFmtId="164" fontId="31" fillId="0" borderId="36" xfId="0" applyNumberFormat="1" applyFont="1" applyFill="1" applyBorder="1" applyAlignment="1">
      <alignment horizontal="right" indent="1"/>
    </xf>
    <xf numFmtId="0" fontId="31" fillId="0" borderId="37" xfId="0" applyFont="1" applyFill="1" applyBorder="1" applyAlignment="1">
      <alignment horizontal="left" indent="3"/>
    </xf>
    <xf numFmtId="164" fontId="31" fillId="0" borderId="38" xfId="0" applyNumberFormat="1" applyFont="1" applyFill="1" applyBorder="1" applyAlignment="1">
      <alignment horizontal="right" indent="1"/>
    </xf>
    <xf numFmtId="164" fontId="19" fillId="0" borderId="40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 horizontal="center"/>
    </xf>
    <xf numFmtId="49" fontId="31" fillId="0" borderId="34" xfId="0" applyNumberFormat="1" applyFont="1" applyBorder="1" applyAlignment="1">
      <alignment horizontal="left" wrapText="1" indent="3"/>
    </xf>
    <xf numFmtId="49" fontId="31" fillId="0" borderId="16" xfId="0" applyNumberFormat="1" applyFont="1" applyBorder="1" applyAlignment="1">
      <alignment horizontal="left" wrapText="1" indent="3"/>
    </xf>
    <xf numFmtId="49" fontId="31" fillId="0" borderId="37" xfId="0" applyNumberFormat="1" applyFont="1" applyBorder="1" applyAlignment="1">
      <alignment horizontal="left" wrapText="1" indent="3"/>
    </xf>
    <xf numFmtId="49" fontId="31" fillId="0" borderId="41" xfId="0" applyNumberFormat="1" applyFont="1" applyBorder="1" applyAlignment="1">
      <alignment horizontal="left" wrapText="1" indent="3"/>
    </xf>
    <xf numFmtId="164" fontId="31" fillId="0" borderId="42" xfId="0" applyNumberFormat="1" applyFont="1" applyFill="1" applyBorder="1" applyAlignment="1"/>
    <xf numFmtId="164" fontId="24" fillId="0" borderId="7" xfId="0" applyNumberFormat="1" applyFont="1" applyFill="1" applyBorder="1" applyAlignment="1">
      <alignment horizontal="right" indent="2"/>
    </xf>
    <xf numFmtId="164" fontId="31" fillId="0" borderId="26" xfId="0" applyNumberFormat="1" applyFont="1" applyFill="1" applyBorder="1" applyAlignment="1"/>
    <xf numFmtId="0" fontId="13" fillId="0" borderId="16" xfId="0" applyFont="1" applyFill="1" applyBorder="1" applyAlignment="1">
      <alignment horizontal="left" indent="3"/>
    </xf>
    <xf numFmtId="164" fontId="13" fillId="0" borderId="36" xfId="0" applyNumberFormat="1" applyFont="1" applyFill="1" applyBorder="1" applyAlignment="1">
      <alignment horizontal="right"/>
    </xf>
    <xf numFmtId="0" fontId="35" fillId="6" borderId="19" xfId="0" applyFont="1" applyFill="1" applyBorder="1" applyAlignment="1">
      <alignment vertical="center"/>
    </xf>
    <xf numFmtId="164" fontId="35" fillId="6" borderId="47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right" indent="1"/>
    </xf>
    <xf numFmtId="0" fontId="19" fillId="0" borderId="39" xfId="0" applyFont="1" applyFill="1" applyBorder="1" applyAlignment="1">
      <alignment horizontal="left" indent="1"/>
    </xf>
    <xf numFmtId="49" fontId="28" fillId="0" borderId="21" xfId="0" applyNumberFormat="1" applyFont="1" applyBorder="1" applyAlignment="1">
      <alignment horizontal="left" indent="1"/>
    </xf>
    <xf numFmtId="49" fontId="19" fillId="0" borderId="13" xfId="0" applyNumberFormat="1" applyFont="1" applyBorder="1" applyAlignment="1">
      <alignment horizontal="left" wrapText="1" indent="1"/>
    </xf>
    <xf numFmtId="49" fontId="19" fillId="0" borderId="39" xfId="0" applyNumberFormat="1" applyFont="1" applyBorder="1" applyAlignment="1">
      <alignment horizontal="left" wrapText="1" indent="1"/>
    </xf>
    <xf numFmtId="0" fontId="9" fillId="4" borderId="15" xfId="0" applyFont="1" applyFill="1" applyBorder="1"/>
    <xf numFmtId="0" fontId="43" fillId="8" borderId="54" xfId="0" applyFont="1" applyFill="1" applyBorder="1" applyAlignment="1">
      <alignment horizontal="left" indent="1"/>
    </xf>
    <xf numFmtId="164" fontId="28" fillId="8" borderId="55" xfId="0" applyNumberFormat="1" applyFont="1" applyFill="1" applyBorder="1" applyAlignment="1">
      <alignment horizontal="right" indent="1"/>
    </xf>
    <xf numFmtId="0" fontId="19" fillId="0" borderId="54" xfId="0" applyFont="1" applyFill="1" applyBorder="1" applyAlignment="1">
      <alignment horizontal="left" indent="1"/>
    </xf>
    <xf numFmtId="3" fontId="31" fillId="0" borderId="17" xfId="0" applyNumberFormat="1" applyFont="1" applyFill="1" applyBorder="1" applyAlignment="1"/>
    <xf numFmtId="3" fontId="45" fillId="9" borderId="17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31" fillId="0" borderId="26" xfId="0" applyNumberFormat="1" applyFont="1" applyFill="1" applyBorder="1" applyAlignment="1"/>
    <xf numFmtId="3" fontId="31" fillId="0" borderId="17" xfId="0" applyNumberFormat="1" applyFont="1" applyFill="1" applyBorder="1"/>
    <xf numFmtId="3" fontId="27" fillId="0" borderId="17" xfId="0" applyNumberFormat="1" applyFont="1" applyFill="1" applyBorder="1" applyAlignment="1">
      <alignment horizontal="right"/>
    </xf>
    <xf numFmtId="3" fontId="31" fillId="0" borderId="17" xfId="0" applyNumberFormat="1" applyFont="1" applyFill="1" applyBorder="1" applyAlignment="1">
      <alignment horizontal="right" indent="2"/>
    </xf>
    <xf numFmtId="3" fontId="31" fillId="0" borderId="26" xfId="0" applyNumberFormat="1" applyFont="1" applyFill="1" applyBorder="1" applyAlignment="1">
      <alignment horizontal="right" indent="1"/>
    </xf>
    <xf numFmtId="3" fontId="30" fillId="0" borderId="26" xfId="0" applyNumberFormat="1" applyFont="1" applyFill="1" applyBorder="1" applyAlignment="1"/>
    <xf numFmtId="164" fontId="46" fillId="4" borderId="20" xfId="0" applyNumberFormat="1" applyFont="1" applyFill="1" applyBorder="1"/>
    <xf numFmtId="164" fontId="46" fillId="4" borderId="23" xfId="0" applyNumberFormat="1" applyFont="1" applyFill="1" applyBorder="1"/>
    <xf numFmtId="164" fontId="46" fillId="4" borderId="53" xfId="0" applyNumberFormat="1" applyFont="1" applyFill="1" applyBorder="1"/>
    <xf numFmtId="3" fontId="16" fillId="0" borderId="8" xfId="0" applyNumberFormat="1" applyFont="1" applyFill="1" applyBorder="1" applyAlignment="1">
      <alignment horizontal="center"/>
    </xf>
    <xf numFmtId="3" fontId="36" fillId="2" borderId="22" xfId="0" applyNumberFormat="1" applyFont="1" applyFill="1" applyBorder="1" applyAlignment="1">
      <alignment horizontal="center" vertical="center"/>
    </xf>
    <xf numFmtId="3" fontId="43" fillId="10" borderId="30" xfId="0" applyNumberFormat="1" applyFont="1" applyFill="1" applyBorder="1" applyAlignment="1">
      <alignment horizontal="center" vertical="center"/>
    </xf>
    <xf numFmtId="3" fontId="32" fillId="0" borderId="27" xfId="0" applyNumberFormat="1" applyFont="1" applyFill="1" applyBorder="1" applyAlignment="1">
      <alignment horizontal="right" indent="2"/>
    </xf>
    <xf numFmtId="3" fontId="16" fillId="0" borderId="11" xfId="0" applyNumberFormat="1" applyFont="1" applyFill="1" applyBorder="1" applyAlignment="1">
      <alignment horizontal="center"/>
    </xf>
    <xf numFmtId="3" fontId="47" fillId="3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0" fillId="0" borderId="18" xfId="0" applyNumberFormat="1" applyFont="1" applyFill="1" applyBorder="1"/>
    <xf numFmtId="3" fontId="13" fillId="0" borderId="32" xfId="0" applyNumberFormat="1" applyFont="1" applyFill="1" applyBorder="1" applyAlignment="1">
      <alignment horizontal="center"/>
    </xf>
    <xf numFmtId="3" fontId="27" fillId="0" borderId="18" xfId="0" applyNumberFormat="1" applyFont="1" applyFill="1" applyBorder="1" applyAlignment="1"/>
    <xf numFmtId="3" fontId="13" fillId="0" borderId="57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/>
    <xf numFmtId="3" fontId="27" fillId="0" borderId="18" xfId="0" applyNumberFormat="1" applyFont="1" applyFill="1" applyBorder="1" applyAlignment="1">
      <alignment horizontal="right"/>
    </xf>
    <xf numFmtId="3" fontId="32" fillId="0" borderId="31" xfId="0" applyNumberFormat="1" applyFont="1" applyFill="1" applyBorder="1" applyAlignment="1"/>
    <xf numFmtId="3" fontId="32" fillId="0" borderId="50" xfId="0" applyNumberFormat="1" applyFont="1" applyFill="1" applyBorder="1" applyAlignment="1"/>
    <xf numFmtId="3" fontId="32" fillId="0" borderId="52" xfId="0" applyNumberFormat="1" applyFont="1" applyFill="1" applyBorder="1" applyAlignment="1"/>
    <xf numFmtId="3" fontId="32" fillId="0" borderId="32" xfId="0" applyNumberFormat="1" applyFont="1" applyFill="1" applyBorder="1" applyAlignment="1">
      <alignment horizontal="right" indent="2"/>
    </xf>
    <xf numFmtId="3" fontId="32" fillId="0" borderId="31" xfId="0" applyNumberFormat="1" applyFont="1" applyFill="1" applyBorder="1" applyAlignment="1">
      <alignment horizontal="right" indent="2"/>
    </xf>
    <xf numFmtId="3" fontId="43" fillId="10" borderId="30" xfId="0" applyNumberFormat="1" applyFont="1" applyFill="1" applyBorder="1" applyAlignment="1">
      <alignment horizontal="center"/>
    </xf>
    <xf numFmtId="3" fontId="40" fillId="0" borderId="32" xfId="0" applyNumberFormat="1" applyFont="1" applyFill="1" applyBorder="1" applyAlignment="1">
      <alignment horizontal="right" indent="1"/>
    </xf>
    <xf numFmtId="3" fontId="40" fillId="0" borderId="31" xfId="0" applyNumberFormat="1" applyFont="1" applyFill="1" applyBorder="1" applyAlignment="1">
      <alignment horizontal="right" indent="1"/>
    </xf>
    <xf numFmtId="3" fontId="40" fillId="0" borderId="50" xfId="0" applyNumberFormat="1" applyFont="1" applyFill="1" applyBorder="1" applyAlignment="1">
      <alignment horizontal="right" indent="1"/>
    </xf>
    <xf numFmtId="3" fontId="32" fillId="0" borderId="58" xfId="0" applyNumberFormat="1" applyFont="1" applyFill="1" applyBorder="1" applyAlignment="1">
      <alignment horizontal="right" indent="2"/>
    </xf>
    <xf numFmtId="0" fontId="6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6" borderId="59" xfId="0" applyFont="1" applyFill="1" applyBorder="1" applyAlignment="1">
      <alignment vertical="center" wrapText="1" shrinkToFit="1"/>
    </xf>
    <xf numFmtId="0" fontId="48" fillId="12" borderId="59" xfId="0" applyFont="1" applyFill="1" applyBorder="1" applyAlignment="1">
      <alignment vertical="center"/>
    </xf>
    <xf numFmtId="0" fontId="15" fillId="12" borderId="63" xfId="0" applyFont="1" applyFill="1" applyBorder="1" applyAlignment="1">
      <alignment horizontal="center" vertical="center" wrapText="1"/>
    </xf>
    <xf numFmtId="164" fontId="16" fillId="0" borderId="64" xfId="0" applyNumberFormat="1" applyFont="1" applyFill="1" applyBorder="1" applyAlignment="1">
      <alignment horizontal="right" indent="1"/>
    </xf>
    <xf numFmtId="164" fontId="16" fillId="0" borderId="65" xfId="0" applyNumberFormat="1" applyFont="1" applyFill="1" applyBorder="1" applyAlignment="1">
      <alignment horizontal="right" indent="1"/>
    </xf>
    <xf numFmtId="164" fontId="16" fillId="0" borderId="66" xfId="0" applyNumberFormat="1" applyFont="1" applyFill="1" applyBorder="1" applyAlignment="1">
      <alignment horizontal="right" indent="1"/>
    </xf>
    <xf numFmtId="164" fontId="0" fillId="0" borderId="0" xfId="0" applyNumberFormat="1"/>
    <xf numFmtId="164" fontId="0" fillId="0" borderId="11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71" xfId="0" applyNumberFormat="1" applyBorder="1"/>
    <xf numFmtId="164" fontId="0" fillId="0" borderId="8" xfId="0" applyNumberFormat="1" applyBorder="1"/>
    <xf numFmtId="164" fontId="0" fillId="0" borderId="72" xfId="0" applyNumberFormat="1" applyBorder="1"/>
    <xf numFmtId="164" fontId="49" fillId="0" borderId="33" xfId="0" applyNumberFormat="1" applyFont="1" applyBorder="1"/>
    <xf numFmtId="164" fontId="0" fillId="0" borderId="73" xfId="0" applyNumberFormat="1" applyBorder="1"/>
    <xf numFmtId="164" fontId="31" fillId="0" borderId="51" xfId="0" applyNumberFormat="1" applyFont="1" applyBorder="1"/>
    <xf numFmtId="164" fontId="31" fillId="0" borderId="75" xfId="0" applyNumberFormat="1" applyFont="1" applyBorder="1"/>
    <xf numFmtId="164" fontId="0" fillId="0" borderId="74" xfId="0" applyNumberFormat="1" applyBorder="1" applyAlignment="1">
      <alignment horizontal="right" indent="1"/>
    </xf>
    <xf numFmtId="164" fontId="0" fillId="0" borderId="72" xfId="0" applyNumberFormat="1" applyBorder="1" applyAlignment="1">
      <alignment horizontal="right" indent="1"/>
    </xf>
    <xf numFmtId="164" fontId="17" fillId="0" borderId="76" xfId="0" applyNumberFormat="1" applyFont="1" applyBorder="1" applyAlignment="1">
      <alignment vertical="center"/>
    </xf>
    <xf numFmtId="0" fontId="1" fillId="0" borderId="4" xfId="0" applyFont="1" applyFill="1" applyBorder="1" applyAlignment="1">
      <alignment vertical="center" wrapText="1" shrinkToFit="1"/>
    </xf>
    <xf numFmtId="0" fontId="49" fillId="0" borderId="54" xfId="0" applyFont="1" applyBorder="1" applyAlignment="1"/>
    <xf numFmtId="0" fontId="0" fillId="0" borderId="78" xfId="0" applyBorder="1" applyAlignment="1">
      <alignment horizontal="left" indent="2"/>
    </xf>
    <xf numFmtId="164" fontId="0" fillId="0" borderId="79" xfId="0" applyNumberFormat="1" applyBorder="1"/>
    <xf numFmtId="0" fontId="0" fillId="0" borderId="80" xfId="0" applyBorder="1" applyAlignment="1">
      <alignment horizontal="left" indent="2"/>
    </xf>
    <xf numFmtId="164" fontId="0" fillId="0" borderId="81" xfId="0" applyNumberFormat="1" applyBorder="1"/>
    <xf numFmtId="0" fontId="0" fillId="0" borderId="82" xfId="0" applyBorder="1" applyAlignment="1">
      <alignment horizontal="left" indent="2"/>
    </xf>
    <xf numFmtId="164" fontId="0" fillId="0" borderId="83" xfId="0" applyNumberFormat="1" applyBorder="1"/>
    <xf numFmtId="0" fontId="0" fillId="0" borderId="21" xfId="0" applyBorder="1"/>
    <xf numFmtId="164" fontId="0" fillId="0" borderId="84" xfId="0" applyNumberFormat="1" applyBorder="1"/>
    <xf numFmtId="0" fontId="0" fillId="0" borderId="85" xfId="0" applyBorder="1" applyAlignment="1">
      <alignment horizontal="left" indent="2"/>
    </xf>
    <xf numFmtId="0" fontId="0" fillId="0" borderId="87" xfId="0" applyBorder="1" applyAlignment="1">
      <alignment horizontal="left" indent="2"/>
    </xf>
    <xf numFmtId="164" fontId="0" fillId="0" borderId="88" xfId="0" applyNumberFormat="1" applyBorder="1"/>
    <xf numFmtId="0" fontId="17" fillId="0" borderId="89" xfId="0" applyFont="1" applyBorder="1" applyAlignment="1">
      <alignment vertical="center"/>
    </xf>
    <xf numFmtId="0" fontId="17" fillId="0" borderId="90" xfId="0" applyFont="1" applyBorder="1" applyAlignment="1">
      <alignment vertical="center"/>
    </xf>
    <xf numFmtId="164" fontId="0" fillId="0" borderId="86" xfId="0" applyNumberFormat="1" applyBorder="1" applyAlignment="1">
      <alignment horizontal="right" indent="1"/>
    </xf>
    <xf numFmtId="0" fontId="0" fillId="0" borderId="92" xfId="0" applyBorder="1" applyAlignment="1">
      <alignment horizontal="left" indent="2"/>
    </xf>
    <xf numFmtId="164" fontId="0" fillId="0" borderId="93" xfId="0" applyNumberFormat="1" applyBorder="1" applyAlignment="1">
      <alignment horizontal="right" indent="1"/>
    </xf>
    <xf numFmtId="0" fontId="31" fillId="0" borderId="94" xfId="0" applyFont="1" applyBorder="1" applyAlignment="1">
      <alignment horizontal="left" indent="4"/>
    </xf>
    <xf numFmtId="164" fontId="31" fillId="0" borderId="95" xfId="0" applyNumberFormat="1" applyFont="1" applyBorder="1"/>
    <xf numFmtId="0" fontId="31" fillId="0" borderId="96" xfId="0" applyFont="1" applyBorder="1" applyAlignment="1">
      <alignment horizontal="left" indent="4"/>
    </xf>
    <xf numFmtId="0" fontId="31" fillId="0" borderId="19" xfId="0" applyFont="1" applyBorder="1" applyAlignment="1">
      <alignment horizontal="left" indent="4"/>
    </xf>
    <xf numFmtId="164" fontId="31" fillId="0" borderId="29" xfId="0" applyNumberFormat="1" applyFont="1" applyBorder="1"/>
    <xf numFmtId="164" fontId="31" fillId="0" borderId="98" xfId="0" applyNumberFormat="1" applyFont="1" applyBorder="1"/>
    <xf numFmtId="164" fontId="26" fillId="0" borderId="24" xfId="0" applyNumberFormat="1" applyFont="1" applyFill="1" applyBorder="1" applyAlignment="1">
      <alignment horizontal="right" indent="1"/>
    </xf>
    <xf numFmtId="49" fontId="31" fillId="0" borderId="37" xfId="0" applyNumberFormat="1" applyFont="1" applyBorder="1" applyAlignment="1">
      <alignment horizontal="left" indent="3"/>
    </xf>
    <xf numFmtId="0" fontId="13" fillId="0" borderId="61" xfId="0" applyFont="1" applyFill="1" applyBorder="1" applyAlignment="1">
      <alignment horizontal="left" indent="3"/>
    </xf>
    <xf numFmtId="164" fontId="13" fillId="0" borderId="99" xfId="0" applyNumberFormat="1" applyFont="1" applyFill="1" applyBorder="1"/>
    <xf numFmtId="0" fontId="1" fillId="11" borderId="4" xfId="0" applyFont="1" applyFill="1" applyBorder="1" applyAlignment="1">
      <alignment vertical="center" wrapText="1" shrinkToFit="1"/>
    </xf>
    <xf numFmtId="0" fontId="36" fillId="2" borderId="104" xfId="0" applyFont="1" applyFill="1" applyBorder="1" applyAlignment="1">
      <alignment vertical="center"/>
    </xf>
    <xf numFmtId="0" fontId="43" fillId="10" borderId="105" xfId="0" applyFont="1" applyFill="1" applyBorder="1" applyAlignment="1">
      <alignment horizontal="left" vertical="center" indent="1"/>
    </xf>
    <xf numFmtId="0" fontId="39" fillId="0" borderId="106" xfId="0" applyFont="1" applyBorder="1" applyAlignment="1">
      <alignment horizontal="left" indent="2"/>
    </xf>
    <xf numFmtId="3" fontId="13" fillId="0" borderId="107" xfId="0" applyNumberFormat="1" applyFont="1" applyFill="1" applyBorder="1" applyAlignment="1">
      <alignment horizontal="center"/>
    </xf>
    <xf numFmtId="0" fontId="30" fillId="0" borderId="61" xfId="0" applyFont="1" applyBorder="1" applyAlignment="1">
      <alignment horizontal="left" indent="4"/>
    </xf>
    <xf numFmtId="3" fontId="30" fillId="0" borderId="108" xfId="0" applyNumberFormat="1" applyFont="1" applyFill="1" applyBorder="1"/>
    <xf numFmtId="0" fontId="30" fillId="0" borderId="37" xfId="0" applyFont="1" applyBorder="1" applyAlignment="1">
      <alignment horizontal="left" indent="4"/>
    </xf>
    <xf numFmtId="3" fontId="30" fillId="0" borderId="109" xfId="0" applyNumberFormat="1" applyFont="1" applyFill="1" applyBorder="1" applyAlignment="1">
      <alignment horizontal="right"/>
    </xf>
    <xf numFmtId="0" fontId="39" fillId="0" borderId="110" xfId="0" applyFont="1" applyBorder="1" applyAlignment="1">
      <alignment horizontal="left" indent="2"/>
    </xf>
    <xf numFmtId="3" fontId="13" fillId="0" borderId="111" xfId="0" applyNumberFormat="1" applyFont="1" applyFill="1" applyBorder="1" applyAlignment="1">
      <alignment horizontal="center"/>
    </xf>
    <xf numFmtId="0" fontId="30" fillId="0" borderId="16" xfId="0" applyFont="1" applyBorder="1" applyAlignment="1">
      <alignment horizontal="left" indent="4"/>
    </xf>
    <xf numFmtId="0" fontId="41" fillId="0" borderId="61" xfId="0" applyFont="1" applyBorder="1" applyAlignment="1">
      <alignment horizontal="left" indent="4"/>
    </xf>
    <xf numFmtId="0" fontId="42" fillId="9" borderId="16" xfId="0" applyFont="1" applyFill="1" applyBorder="1" applyAlignment="1">
      <alignment horizontal="left" indent="6"/>
    </xf>
    <xf numFmtId="0" fontId="41" fillId="0" borderId="113" xfId="0" applyFont="1" applyBorder="1" applyAlignment="1">
      <alignment horizontal="left" indent="4"/>
    </xf>
    <xf numFmtId="0" fontId="30" fillId="0" borderId="16" xfId="0" applyFont="1" applyFill="1" applyBorder="1" applyAlignment="1">
      <alignment horizontal="left" indent="4"/>
    </xf>
    <xf numFmtId="0" fontId="32" fillId="0" borderId="13" xfId="0" applyFont="1" applyBorder="1" applyAlignment="1">
      <alignment horizontal="left" indent="2"/>
    </xf>
    <xf numFmtId="3" fontId="16" fillId="0" borderId="65" xfId="0" applyNumberFormat="1" applyFont="1" applyFill="1" applyBorder="1" applyAlignment="1">
      <alignment horizontal="center"/>
    </xf>
    <xf numFmtId="0" fontId="43" fillId="10" borderId="115" xfId="0" applyFont="1" applyFill="1" applyBorder="1" applyAlignment="1">
      <alignment horizontal="left" vertical="center" indent="1"/>
    </xf>
    <xf numFmtId="3" fontId="43" fillId="10" borderId="116" xfId="0" applyNumberFormat="1" applyFont="1" applyFill="1" applyBorder="1" applyAlignment="1">
      <alignment horizontal="center" vertical="center"/>
    </xf>
    <xf numFmtId="0" fontId="32" fillId="0" borderId="117" xfId="0" applyFont="1" applyFill="1" applyBorder="1" applyAlignment="1">
      <alignment horizontal="left" indent="3"/>
    </xf>
    <xf numFmtId="3" fontId="40" fillId="0" borderId="118" xfId="0" applyNumberFormat="1" applyFont="1" applyFill="1" applyBorder="1" applyAlignment="1"/>
    <xf numFmtId="0" fontId="32" fillId="0" borderId="119" xfId="0" applyFont="1" applyFill="1" applyBorder="1" applyAlignment="1">
      <alignment horizontal="left" indent="3"/>
    </xf>
    <xf numFmtId="3" fontId="40" fillId="0" borderId="120" xfId="0" applyNumberFormat="1" applyFont="1" applyFill="1" applyBorder="1" applyAlignment="1"/>
    <xf numFmtId="0" fontId="32" fillId="0" borderId="121" xfId="0" applyFont="1" applyFill="1" applyBorder="1" applyAlignment="1">
      <alignment horizontal="left" indent="3"/>
    </xf>
    <xf numFmtId="3" fontId="40" fillId="0" borderId="122" xfId="0" applyNumberFormat="1" applyFont="1" applyFill="1" applyBorder="1" applyAlignment="1"/>
    <xf numFmtId="0" fontId="32" fillId="0" borderId="106" xfId="0" applyFont="1" applyBorder="1" applyAlignment="1">
      <alignment horizontal="left" indent="2"/>
    </xf>
    <xf numFmtId="3" fontId="32" fillId="0" borderId="107" xfId="0" applyNumberFormat="1" applyFont="1" applyFill="1" applyBorder="1" applyAlignment="1">
      <alignment horizontal="right" indent="2"/>
    </xf>
    <xf numFmtId="0" fontId="32" fillId="0" borderId="5" xfId="0" applyFont="1" applyBorder="1" applyAlignment="1">
      <alignment horizontal="left" indent="2"/>
    </xf>
    <xf numFmtId="0" fontId="32" fillId="0" borderId="119" xfId="0" applyFont="1" applyBorder="1" applyAlignment="1">
      <alignment horizontal="left" indent="2"/>
    </xf>
    <xf numFmtId="0" fontId="43" fillId="10" borderId="115" xfId="0" applyFont="1" applyFill="1" applyBorder="1" applyAlignment="1">
      <alignment horizontal="left" indent="1"/>
    </xf>
    <xf numFmtId="0" fontId="36" fillId="3" borderId="15" xfId="0" applyFont="1" applyFill="1" applyBorder="1" applyAlignment="1">
      <alignment vertical="center"/>
    </xf>
    <xf numFmtId="0" fontId="32" fillId="0" borderId="106" xfId="0" applyFont="1" applyFill="1" applyBorder="1" applyAlignment="1">
      <alignment horizontal="left" indent="3"/>
    </xf>
    <xf numFmtId="0" fontId="32" fillId="0" borderId="124" xfId="0" applyFont="1" applyBorder="1" applyAlignment="1">
      <alignment horizontal="left" indent="2"/>
    </xf>
    <xf numFmtId="0" fontId="15" fillId="6" borderId="63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/>
    </xf>
    <xf numFmtId="164" fontId="31" fillId="0" borderId="109" xfId="0" applyNumberFormat="1" applyFont="1" applyFill="1" applyBorder="1" applyAlignment="1"/>
    <xf numFmtId="164" fontId="46" fillId="4" borderId="126" xfId="0" applyNumberFormat="1" applyFont="1" applyFill="1" applyBorder="1"/>
    <xf numFmtId="164" fontId="35" fillId="6" borderId="102" xfId="0" applyNumberFormat="1" applyFont="1" applyFill="1" applyBorder="1" applyAlignment="1">
      <alignment vertical="center"/>
    </xf>
    <xf numFmtId="0" fontId="49" fillId="0" borderId="90" xfId="0" applyFont="1" applyBorder="1" applyAlignment="1"/>
    <xf numFmtId="164" fontId="49" fillId="0" borderId="76" xfId="0" applyNumberFormat="1" applyFont="1" applyBorder="1" applyAlignment="1"/>
    <xf numFmtId="164" fontId="49" fillId="0" borderId="91" xfId="0" applyNumberFormat="1" applyFont="1" applyBorder="1" applyAlignment="1"/>
    <xf numFmtId="0" fontId="31" fillId="0" borderId="0" xfId="0" applyFont="1" applyAlignment="1">
      <alignment horizontal="left" indent="1"/>
    </xf>
    <xf numFmtId="0" fontId="16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/>
    <xf numFmtId="0" fontId="50" fillId="0" borderId="0" xfId="0" applyFont="1" applyAlignment="1">
      <alignment horizontal="left" indent="1"/>
    </xf>
    <xf numFmtId="0" fontId="18" fillId="0" borderId="0" xfId="0" applyFont="1"/>
    <xf numFmtId="0" fontId="18" fillId="0" borderId="0" xfId="0" applyFont="1" applyAlignment="1">
      <alignment vertical="center"/>
    </xf>
    <xf numFmtId="164" fontId="24" fillId="0" borderId="128" xfId="0" applyNumberFormat="1" applyFont="1" applyFill="1" applyBorder="1" applyAlignment="1">
      <alignment horizontal="center"/>
    </xf>
    <xf numFmtId="164" fontId="24" fillId="0" borderId="127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textRotation="90"/>
    </xf>
    <xf numFmtId="0" fontId="3" fillId="0" borderId="0" xfId="0" applyFont="1" applyBorder="1" applyAlignment="1">
      <alignment textRotation="90"/>
    </xf>
    <xf numFmtId="0" fontId="0" fillId="0" borderId="0" xfId="0" applyBorder="1" applyAlignment="1"/>
    <xf numFmtId="0" fontId="18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top" indent="2"/>
    </xf>
    <xf numFmtId="0" fontId="50" fillId="0" borderId="0" xfId="0" applyFont="1" applyBorder="1" applyAlignment="1">
      <alignment vertical="top"/>
    </xf>
    <xf numFmtId="0" fontId="18" fillId="0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/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32" fillId="0" borderId="113" xfId="0" applyFont="1" applyBorder="1" applyAlignment="1">
      <alignment horizontal="left" indent="2"/>
    </xf>
    <xf numFmtId="3" fontId="32" fillId="0" borderId="9" xfId="0" applyNumberFormat="1" applyFont="1" applyFill="1" applyBorder="1" applyAlignment="1">
      <alignment horizontal="right" indent="2"/>
    </xf>
    <xf numFmtId="0" fontId="55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left" indent="4"/>
    </xf>
    <xf numFmtId="0" fontId="30" fillId="0" borderId="146" xfId="0" applyFont="1" applyBorder="1" applyAlignment="1">
      <alignment horizontal="left" indent="4"/>
    </xf>
    <xf numFmtId="3" fontId="30" fillId="0" borderId="147" xfId="0" applyNumberFormat="1" applyFont="1" applyFill="1" applyBorder="1" applyAlignment="1"/>
    <xf numFmtId="164" fontId="24" fillId="5" borderId="149" xfId="0" applyNumberFormat="1" applyFont="1" applyFill="1" applyBorder="1" applyAlignment="1">
      <alignment horizontal="center"/>
    </xf>
    <xf numFmtId="164" fontId="27" fillId="5" borderId="131" xfId="0" applyNumberFormat="1" applyFont="1" applyFill="1" applyBorder="1" applyAlignment="1">
      <alignment horizontal="right" indent="1"/>
    </xf>
    <xf numFmtId="164" fontId="27" fillId="5" borderId="48" xfId="0" applyNumberFormat="1" applyFont="1" applyFill="1" applyBorder="1" applyAlignment="1">
      <alignment horizontal="right" indent="1"/>
    </xf>
    <xf numFmtId="164" fontId="27" fillId="5" borderId="132" xfId="0" applyNumberFormat="1" applyFont="1" applyFill="1" applyBorder="1" applyAlignment="1">
      <alignment horizontal="right" indent="1"/>
    </xf>
    <xf numFmtId="164" fontId="19" fillId="5" borderId="133" xfId="0" applyNumberFormat="1" applyFont="1" applyFill="1" applyBorder="1" applyAlignment="1">
      <alignment horizontal="center"/>
    </xf>
    <xf numFmtId="164" fontId="25" fillId="5" borderId="134" xfId="0" applyNumberFormat="1" applyFont="1" applyFill="1" applyBorder="1" applyAlignment="1">
      <alignment horizontal="right"/>
    </xf>
    <xf numFmtId="164" fontId="26" fillId="5" borderId="47" xfId="0" applyNumberFormat="1" applyFont="1" applyFill="1" applyBorder="1" applyAlignment="1">
      <alignment horizontal="center"/>
    </xf>
    <xf numFmtId="164" fontId="28" fillId="5" borderId="130" xfId="0" applyNumberFormat="1" applyFont="1" applyFill="1" applyBorder="1" applyAlignment="1">
      <alignment horizontal="right" indent="1"/>
    </xf>
    <xf numFmtId="164" fontId="27" fillId="5" borderId="131" xfId="0" applyNumberFormat="1" applyFont="1" applyFill="1" applyBorder="1" applyAlignment="1"/>
    <xf numFmtId="164" fontId="27" fillId="5" borderId="48" xfId="0" applyNumberFormat="1" applyFont="1" applyFill="1" applyBorder="1" applyAlignment="1"/>
    <xf numFmtId="164" fontId="27" fillId="5" borderId="132" xfId="0" applyNumberFormat="1" applyFont="1" applyFill="1" applyBorder="1" applyAlignment="1"/>
    <xf numFmtId="164" fontId="27" fillId="5" borderId="135" xfId="0" applyNumberFormat="1" applyFont="1" applyFill="1" applyBorder="1" applyAlignment="1"/>
    <xf numFmtId="164" fontId="24" fillId="5" borderId="25" xfId="0" applyNumberFormat="1" applyFont="1" applyFill="1" applyBorder="1" applyAlignment="1">
      <alignment horizontal="right" indent="2"/>
    </xf>
    <xf numFmtId="164" fontId="24" fillId="5" borderId="136" xfId="0" applyNumberFormat="1" applyFont="1" applyFill="1" applyBorder="1" applyAlignment="1">
      <alignment horizontal="right" indent="2"/>
    </xf>
    <xf numFmtId="164" fontId="22" fillId="5" borderId="62" xfId="0" applyNumberFormat="1" applyFont="1" applyFill="1" applyBorder="1"/>
    <xf numFmtId="3" fontId="36" fillId="2" borderId="137" xfId="0" applyNumberFormat="1" applyFont="1" applyFill="1" applyBorder="1" applyAlignment="1">
      <alignment horizontal="center" vertical="center"/>
    </xf>
    <xf numFmtId="3" fontId="43" fillId="10" borderId="138" xfId="0" applyNumberFormat="1" applyFont="1" applyFill="1" applyBorder="1" applyAlignment="1">
      <alignment horizontal="right" vertical="center" indent="1"/>
    </xf>
    <xf numFmtId="3" fontId="13" fillId="5" borderId="139" xfId="0" applyNumberFormat="1" applyFont="1" applyFill="1" applyBorder="1" applyAlignment="1">
      <alignment horizontal="center"/>
    </xf>
    <xf numFmtId="3" fontId="30" fillId="0" borderId="62" xfId="0" applyNumberFormat="1" applyFont="1" applyFill="1" applyBorder="1"/>
    <xf numFmtId="3" fontId="13" fillId="5" borderId="140" xfId="0" applyNumberFormat="1" applyFont="1" applyFill="1" applyBorder="1" applyAlignment="1">
      <alignment horizontal="center"/>
    </xf>
    <xf numFmtId="3" fontId="27" fillId="0" borderId="62" xfId="0" applyNumberFormat="1" applyFont="1" applyFill="1" applyBorder="1" applyAlignment="1"/>
    <xf numFmtId="3" fontId="27" fillId="0" borderId="48" xfId="0" applyNumberFormat="1" applyFont="1" applyFill="1" applyBorder="1" applyAlignment="1"/>
    <xf numFmtId="3" fontId="22" fillId="5" borderId="140" xfId="0" applyNumberFormat="1" applyFont="1" applyFill="1" applyBorder="1" applyAlignment="1">
      <alignment horizontal="center"/>
    </xf>
    <xf numFmtId="3" fontId="25" fillId="0" borderId="62" xfId="0" applyNumberFormat="1" applyFont="1" applyFill="1" applyBorder="1" applyAlignment="1">
      <alignment horizontal="right"/>
    </xf>
    <xf numFmtId="3" fontId="44" fillId="9" borderId="48" xfId="0" applyNumberFormat="1" applyFont="1" applyFill="1" applyBorder="1" applyAlignment="1">
      <alignment horizontal="right"/>
    </xf>
    <xf numFmtId="3" fontId="25" fillId="0" borderId="24" xfId="0" applyNumberFormat="1" applyFont="1" applyFill="1" applyBorder="1" applyAlignment="1">
      <alignment horizontal="right"/>
    </xf>
    <xf numFmtId="3" fontId="31" fillId="0" borderId="62" xfId="0" applyNumberFormat="1" applyFont="1" applyFill="1" applyBorder="1" applyAlignment="1"/>
    <xf numFmtId="3" fontId="27" fillId="0" borderId="132" xfId="0" applyNumberFormat="1" applyFont="1" applyFill="1" applyBorder="1" applyAlignment="1"/>
    <xf numFmtId="3" fontId="27" fillId="0" borderId="62" xfId="0" applyNumberFormat="1" applyFont="1" applyFill="1" applyBorder="1" applyAlignment="1">
      <alignment horizontal="right"/>
    </xf>
    <xf numFmtId="3" fontId="27" fillId="0" borderId="48" xfId="0" applyNumberFormat="1" applyFont="1" applyFill="1" applyBorder="1"/>
    <xf numFmtId="3" fontId="27" fillId="5" borderId="48" xfId="0" applyNumberFormat="1" applyFont="1" applyFill="1" applyBorder="1" applyAlignment="1">
      <alignment horizontal="right"/>
    </xf>
    <xf numFmtId="3" fontId="27" fillId="5" borderId="48" xfId="0" applyNumberFormat="1" applyFont="1" applyFill="1" applyBorder="1" applyAlignment="1">
      <alignment horizontal="right" indent="2"/>
    </xf>
    <xf numFmtId="3" fontId="16" fillId="5" borderId="25" xfId="0" applyNumberFormat="1" applyFont="1" applyFill="1" applyBorder="1" applyAlignment="1">
      <alignment horizontal="center"/>
    </xf>
    <xf numFmtId="3" fontId="27" fillId="0" borderId="132" xfId="0" applyNumberFormat="1" applyFont="1" applyFill="1" applyBorder="1" applyAlignment="1">
      <alignment horizontal="right" indent="1"/>
    </xf>
    <xf numFmtId="3" fontId="43" fillId="10" borderId="141" xfId="0" applyNumberFormat="1" applyFont="1" applyFill="1" applyBorder="1" applyAlignment="1">
      <alignment horizontal="center" vertical="center"/>
    </xf>
    <xf numFmtId="3" fontId="32" fillId="5" borderId="142" xfId="0" applyNumberFormat="1" applyFont="1" applyFill="1" applyBorder="1" applyAlignment="1">
      <alignment horizontal="right" indent="1"/>
    </xf>
    <xf numFmtId="3" fontId="32" fillId="5" borderId="143" xfId="0" applyNumberFormat="1" applyFont="1" applyFill="1" applyBorder="1" applyAlignment="1">
      <alignment horizontal="right" indent="1"/>
    </xf>
    <xf numFmtId="3" fontId="32" fillId="5" borderId="144" xfId="0" applyNumberFormat="1" applyFont="1" applyFill="1" applyBorder="1" applyAlignment="1">
      <alignment horizontal="right" indent="1"/>
    </xf>
    <xf numFmtId="3" fontId="32" fillId="5" borderId="139" xfId="0" applyNumberFormat="1" applyFont="1" applyFill="1" applyBorder="1" applyAlignment="1">
      <alignment horizontal="right" indent="2"/>
    </xf>
    <xf numFmtId="3" fontId="30" fillId="0" borderId="150" xfId="0" applyNumberFormat="1" applyFont="1" applyFill="1" applyBorder="1" applyAlignment="1"/>
    <xf numFmtId="3" fontId="32" fillId="5" borderId="136" xfId="0" applyNumberFormat="1" applyFont="1" applyFill="1" applyBorder="1" applyAlignment="1">
      <alignment horizontal="right" indent="2"/>
    </xf>
    <xf numFmtId="3" fontId="32" fillId="5" borderId="143" xfId="0" applyNumberFormat="1" applyFont="1" applyFill="1" applyBorder="1" applyAlignment="1">
      <alignment horizontal="right" indent="2"/>
    </xf>
    <xf numFmtId="3" fontId="32" fillId="5" borderId="24" xfId="0" applyNumberFormat="1" applyFont="1" applyFill="1" applyBorder="1" applyAlignment="1">
      <alignment horizontal="right" indent="2"/>
    </xf>
    <xf numFmtId="3" fontId="43" fillId="10" borderId="141" xfId="0" applyNumberFormat="1" applyFont="1" applyFill="1" applyBorder="1" applyAlignment="1">
      <alignment horizontal="center"/>
    </xf>
    <xf numFmtId="3" fontId="47" fillId="3" borderId="53" xfId="0" applyNumberFormat="1" applyFont="1" applyFill="1" applyBorder="1" applyAlignment="1">
      <alignment horizontal="center" vertical="center"/>
    </xf>
    <xf numFmtId="3" fontId="40" fillId="5" borderId="139" xfId="0" applyNumberFormat="1" applyFont="1" applyFill="1" applyBorder="1" applyAlignment="1">
      <alignment horizontal="right" indent="1"/>
    </xf>
    <xf numFmtId="3" fontId="40" fillId="5" borderId="143" xfId="0" applyNumberFormat="1" applyFont="1" applyFill="1" applyBorder="1" applyAlignment="1">
      <alignment horizontal="right" indent="1"/>
    </xf>
    <xf numFmtId="3" fontId="40" fillId="5" borderId="144" xfId="0" applyNumberFormat="1" applyFont="1" applyFill="1" applyBorder="1" applyAlignment="1">
      <alignment horizontal="right" indent="1"/>
    </xf>
    <xf numFmtId="3" fontId="32" fillId="5" borderId="145" xfId="0" applyNumberFormat="1" applyFont="1" applyFill="1" applyBorder="1" applyAlignment="1">
      <alignment horizontal="right" indent="2"/>
    </xf>
    <xf numFmtId="164" fontId="26" fillId="0" borderId="25" xfId="0" applyNumberFormat="1" applyFont="1" applyFill="1" applyBorder="1" applyAlignment="1">
      <alignment horizontal="right" indent="1"/>
    </xf>
    <xf numFmtId="0" fontId="60" fillId="6" borderId="60" xfId="0" applyFont="1" applyFill="1" applyBorder="1" applyAlignment="1">
      <alignment horizontal="center" vertical="center" wrapText="1" shrinkToFit="1"/>
    </xf>
    <xf numFmtId="164" fontId="31" fillId="0" borderId="151" xfId="0" applyNumberFormat="1" applyFont="1" applyFill="1" applyBorder="1" applyAlignment="1">
      <alignment horizontal="right" indent="1"/>
    </xf>
    <xf numFmtId="164" fontId="31" fillId="0" borderId="17" xfId="0" applyNumberFormat="1" applyFont="1" applyFill="1" applyBorder="1" applyAlignment="1">
      <alignment horizontal="right" indent="1"/>
    </xf>
    <xf numFmtId="164" fontId="31" fillId="0" borderId="26" xfId="0" applyNumberFormat="1" applyFont="1" applyFill="1" applyBorder="1" applyAlignment="1">
      <alignment horizontal="right" indent="1"/>
    </xf>
    <xf numFmtId="164" fontId="19" fillId="0" borderId="152" xfId="0" applyNumberFormat="1" applyFont="1" applyFill="1" applyBorder="1" applyAlignment="1">
      <alignment horizontal="center"/>
    </xf>
    <xf numFmtId="164" fontId="3" fillId="0" borderId="153" xfId="0" applyNumberFormat="1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center"/>
    </xf>
    <xf numFmtId="164" fontId="28" fillId="8" borderId="33" xfId="0" applyNumberFormat="1" applyFont="1" applyFill="1" applyBorder="1" applyAlignment="1">
      <alignment horizontal="right" indent="1"/>
    </xf>
    <xf numFmtId="164" fontId="31" fillId="0" borderId="151" xfId="0" applyNumberFormat="1" applyFont="1" applyFill="1" applyBorder="1" applyAlignment="1"/>
    <xf numFmtId="164" fontId="31" fillId="0" borderId="17" xfId="0" applyNumberFormat="1" applyFont="1" applyFill="1" applyBorder="1" applyAlignment="1"/>
    <xf numFmtId="164" fontId="31" fillId="0" borderId="154" xfId="0" applyNumberFormat="1" applyFont="1" applyFill="1" applyBorder="1" applyAlignment="1"/>
    <xf numFmtId="164" fontId="19" fillId="0" borderId="8" xfId="0" applyNumberFormat="1" applyFont="1" applyFill="1" applyBorder="1" applyAlignment="1">
      <alignment horizontal="right" indent="2"/>
    </xf>
    <xf numFmtId="164" fontId="24" fillId="0" borderId="27" xfId="0" applyNumberFormat="1" applyFont="1" applyFill="1" applyBorder="1" applyAlignment="1">
      <alignment horizontal="right" indent="2"/>
    </xf>
    <xf numFmtId="164" fontId="35" fillId="6" borderId="11" xfId="0" applyNumberFormat="1" applyFont="1" applyFill="1" applyBorder="1" applyAlignment="1">
      <alignment vertical="center"/>
    </xf>
    <xf numFmtId="164" fontId="13" fillId="0" borderId="18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0" fontId="60" fillId="11" borderId="60" xfId="0" applyFont="1" applyFill="1" applyBorder="1" applyAlignment="1">
      <alignment horizontal="center" vertical="center" wrapText="1" shrinkToFit="1"/>
    </xf>
    <xf numFmtId="3" fontId="40" fillId="0" borderId="52" xfId="0" applyNumberFormat="1" applyFont="1" applyFill="1" applyBorder="1" applyAlignment="1"/>
    <xf numFmtId="3" fontId="40" fillId="0" borderId="31" xfId="0" applyNumberFormat="1" applyFont="1" applyFill="1" applyBorder="1" applyAlignment="1"/>
    <xf numFmtId="3" fontId="40" fillId="0" borderId="50" xfId="0" applyNumberFormat="1" applyFont="1" applyFill="1" applyBorder="1" applyAlignment="1"/>
    <xf numFmtId="0" fontId="60" fillId="12" borderId="60" xfId="0" applyFont="1" applyFill="1" applyBorder="1" applyAlignment="1">
      <alignment horizontal="center" vertical="center" wrapText="1" shrinkToFit="1"/>
    </xf>
    <xf numFmtId="164" fontId="15" fillId="4" borderId="148" xfId="0" applyNumberFormat="1" applyFont="1" applyFill="1" applyBorder="1"/>
    <xf numFmtId="164" fontId="16" fillId="0" borderId="156" xfId="0" applyNumberFormat="1" applyFont="1" applyFill="1" applyBorder="1" applyAlignment="1">
      <alignment horizontal="right" indent="1"/>
    </xf>
    <xf numFmtId="164" fontId="16" fillId="0" borderId="157" xfId="0" applyNumberFormat="1" applyFont="1" applyFill="1" applyBorder="1" applyAlignment="1">
      <alignment horizontal="right" indent="1"/>
    </xf>
    <xf numFmtId="164" fontId="16" fillId="0" borderId="9" xfId="0" applyNumberFormat="1" applyFont="1" applyFill="1" applyBorder="1" applyAlignment="1">
      <alignment horizontal="right" indent="1"/>
    </xf>
    <xf numFmtId="164" fontId="13" fillId="0" borderId="108" xfId="0" applyNumberFormat="1" applyFont="1" applyFill="1" applyBorder="1"/>
    <xf numFmtId="0" fontId="15" fillId="11" borderId="63" xfId="0" applyFont="1" applyFill="1" applyBorder="1" applyAlignment="1">
      <alignment horizontal="center" vertical="center" wrapText="1"/>
    </xf>
    <xf numFmtId="164" fontId="31" fillId="0" borderId="135" xfId="0" applyNumberFormat="1" applyFont="1" applyFill="1" applyBorder="1" applyAlignment="1"/>
    <xf numFmtId="166" fontId="17" fillId="0" borderId="12" xfId="0" applyNumberFormat="1" applyFont="1" applyBorder="1" applyAlignment="1">
      <alignment vertical="center"/>
    </xf>
    <xf numFmtId="165" fontId="53" fillId="13" borderId="11" xfId="0" applyNumberFormat="1" applyFont="1" applyFill="1" applyBorder="1"/>
    <xf numFmtId="0" fontId="50" fillId="0" borderId="0" xfId="0" applyFont="1"/>
    <xf numFmtId="0" fontId="0" fillId="0" borderId="0" xfId="0" applyAlignment="1">
      <alignment wrapText="1"/>
    </xf>
    <xf numFmtId="164" fontId="13" fillId="0" borderId="62" xfId="0" applyNumberFormat="1" applyFont="1" applyFill="1" applyBorder="1"/>
    <xf numFmtId="164" fontId="13" fillId="0" borderId="48" xfId="0" applyNumberFormat="1" applyFont="1" applyFill="1" applyBorder="1" applyAlignment="1">
      <alignment horizontal="right"/>
    </xf>
    <xf numFmtId="164" fontId="31" fillId="0" borderId="114" xfId="0" applyNumberFormat="1" applyFont="1" applyFill="1" applyBorder="1" applyAlignment="1"/>
    <xf numFmtId="164" fontId="31" fillId="0" borderId="112" xfId="0" applyNumberFormat="1" applyFont="1" applyFill="1" applyBorder="1" applyAlignment="1"/>
    <xf numFmtId="3" fontId="30" fillId="0" borderId="112" xfId="0" applyNumberFormat="1" applyFont="1" applyFill="1" applyBorder="1" applyAlignment="1">
      <alignment horizontal="right"/>
    </xf>
    <xf numFmtId="164" fontId="15" fillId="0" borderId="14" xfId="0" applyNumberFormat="1" applyFont="1" applyFill="1" applyBorder="1"/>
    <xf numFmtId="164" fontId="15" fillId="0" borderId="156" xfId="0" applyNumberFormat="1" applyFont="1" applyFill="1" applyBorder="1"/>
    <xf numFmtId="164" fontId="15" fillId="0" borderId="25" xfId="0" applyNumberFormat="1" applyFont="1" applyFill="1" applyBorder="1"/>
    <xf numFmtId="164" fontId="15" fillId="0" borderId="8" xfId="0" applyNumberFormat="1" applyFont="1" applyFill="1" applyBorder="1"/>
    <xf numFmtId="164" fontId="16" fillId="0" borderId="114" xfId="0" applyNumberFormat="1" applyFont="1" applyFill="1" applyBorder="1" applyAlignment="1">
      <alignment horizontal="right" indent="1"/>
    </xf>
    <xf numFmtId="0" fontId="21" fillId="0" borderId="129" xfId="0" applyFont="1" applyFill="1" applyBorder="1" applyAlignment="1">
      <alignment horizontal="center" vertical="center" wrapText="1"/>
    </xf>
    <xf numFmtId="0" fontId="60" fillId="0" borderId="60" xfId="0" applyFont="1" applyFill="1" applyBorder="1" applyAlignment="1">
      <alignment horizontal="center" vertical="center" wrapText="1" shrinkToFit="1"/>
    </xf>
    <xf numFmtId="0" fontId="15" fillId="0" borderId="63" xfId="0" applyFont="1" applyFill="1" applyBorder="1" applyAlignment="1">
      <alignment horizontal="center" vertical="center" wrapText="1"/>
    </xf>
    <xf numFmtId="164" fontId="15" fillId="0" borderId="131" xfId="0" applyNumberFormat="1" applyFont="1" applyFill="1" applyBorder="1"/>
    <xf numFmtId="164" fontId="28" fillId="0" borderId="151" xfId="0" applyNumberFormat="1" applyFont="1" applyFill="1" applyBorder="1"/>
    <xf numFmtId="0" fontId="16" fillId="0" borderId="16" xfId="0" applyFont="1" applyFill="1" applyBorder="1" applyAlignment="1">
      <alignment horizontal="left" indent="1"/>
    </xf>
    <xf numFmtId="164" fontId="15" fillId="0" borderId="48" xfId="0" applyNumberFormat="1" applyFont="1" applyFill="1" applyBorder="1"/>
    <xf numFmtId="164" fontId="28" fillId="0" borderId="17" xfId="0" applyNumberFormat="1" applyFont="1" applyFill="1" applyBorder="1"/>
    <xf numFmtId="164" fontId="16" fillId="0" borderId="112" xfId="0" applyNumberFormat="1" applyFont="1" applyFill="1" applyBorder="1" applyAlignment="1">
      <alignment horizontal="right" indent="1"/>
    </xf>
    <xf numFmtId="164" fontId="15" fillId="0" borderId="132" xfId="0" applyNumberFormat="1" applyFont="1" applyFill="1" applyBorder="1"/>
    <xf numFmtId="164" fontId="28" fillId="0" borderId="26" xfId="0" applyNumberFormat="1" applyFont="1" applyFill="1" applyBorder="1"/>
    <xf numFmtId="0" fontId="16" fillId="0" borderId="19" xfId="0" applyFont="1" applyFill="1" applyBorder="1" applyAlignment="1">
      <alignment horizontal="left" indent="1"/>
    </xf>
    <xf numFmtId="164" fontId="15" fillId="0" borderId="28" xfId="0" applyNumberFormat="1" applyFont="1" applyFill="1" applyBorder="1"/>
    <xf numFmtId="164" fontId="28" fillId="0" borderId="29" xfId="0" applyNumberFormat="1" applyFont="1" applyFill="1" applyBorder="1"/>
    <xf numFmtId="0" fontId="30" fillId="0" borderId="0" xfId="0" applyFont="1" applyBorder="1" applyAlignment="1">
      <alignment horizontal="right"/>
    </xf>
    <xf numFmtId="164" fontId="15" fillId="0" borderId="133" xfId="0" applyNumberFormat="1" applyFont="1" applyFill="1" applyBorder="1" applyAlignment="1">
      <alignment horizontal="center"/>
    </xf>
    <xf numFmtId="164" fontId="15" fillId="0" borderId="159" xfId="0" applyNumberFormat="1" applyFont="1" applyFill="1" applyBorder="1" applyAlignment="1">
      <alignment horizontal="center"/>
    </xf>
    <xf numFmtId="0" fontId="50" fillId="0" borderId="61" xfId="0" applyFont="1" applyFill="1" applyBorder="1" applyAlignment="1">
      <alignment horizontal="left" indent="3"/>
    </xf>
    <xf numFmtId="0" fontId="35" fillId="11" borderId="161" xfId="0" applyFont="1" applyFill="1" applyBorder="1" applyAlignment="1">
      <alignment vertical="center"/>
    </xf>
    <xf numFmtId="167" fontId="59" fillId="13" borderId="11" xfId="0" applyNumberFormat="1" applyFont="1" applyFill="1" applyBorder="1"/>
    <xf numFmtId="0" fontId="50" fillId="0" borderId="16" xfId="0" applyFont="1" applyFill="1" applyBorder="1" applyAlignment="1">
      <alignment horizontal="left" indent="3"/>
    </xf>
    <xf numFmtId="164" fontId="61" fillId="0" borderId="17" xfId="0" applyNumberFormat="1" applyFont="1" applyFill="1" applyBorder="1"/>
    <xf numFmtId="0" fontId="33" fillId="0" borderId="166" xfId="0" applyFont="1" applyBorder="1" applyAlignment="1">
      <alignment horizontal="left"/>
    </xf>
    <xf numFmtId="0" fontId="8" fillId="0" borderId="166" xfId="0" applyFont="1" applyBorder="1" applyAlignment="1">
      <alignment wrapText="1"/>
    </xf>
    <xf numFmtId="0" fontId="50" fillId="0" borderId="34" xfId="0" applyFont="1" applyFill="1" applyBorder="1" applyAlignment="1">
      <alignment horizontal="left" indent="3"/>
    </xf>
    <xf numFmtId="0" fontId="32" fillId="0" borderId="124" xfId="0" applyFont="1" applyFill="1" applyBorder="1" applyAlignment="1">
      <alignment horizontal="left" indent="3"/>
    </xf>
    <xf numFmtId="3" fontId="40" fillId="5" borderId="145" xfId="0" applyNumberFormat="1" applyFont="1" applyFill="1" applyBorder="1" applyAlignment="1">
      <alignment horizontal="right" indent="1"/>
    </xf>
    <xf numFmtId="3" fontId="40" fillId="0" borderId="58" xfId="0" applyNumberFormat="1" applyFont="1" applyFill="1" applyBorder="1" applyAlignment="1">
      <alignment horizontal="right" indent="1"/>
    </xf>
    <xf numFmtId="164" fontId="28" fillId="8" borderId="175" xfId="0" applyNumberFormat="1" applyFont="1" applyFill="1" applyBorder="1" applyAlignment="1">
      <alignment horizontal="right" indent="1"/>
    </xf>
    <xf numFmtId="0" fontId="6" fillId="0" borderId="29" xfId="0" applyFont="1" applyFill="1" applyBorder="1" applyAlignment="1">
      <alignment horizontal="center"/>
    </xf>
    <xf numFmtId="10" fontId="46" fillId="4" borderId="126" xfId="1" applyNumberFormat="1" applyFont="1" applyFill="1" applyBorder="1"/>
    <xf numFmtId="10" fontId="24" fillId="0" borderId="174" xfId="1" applyNumberFormat="1" applyFont="1" applyFill="1" applyBorder="1" applyAlignment="1">
      <alignment horizontal="center"/>
    </xf>
    <xf numFmtId="10" fontId="16" fillId="0" borderId="102" xfId="1" applyNumberFormat="1" applyFont="1" applyFill="1" applyBorder="1" applyAlignment="1">
      <alignment horizontal="center"/>
    </xf>
    <xf numFmtId="10" fontId="24" fillId="0" borderId="175" xfId="1" applyNumberFormat="1" applyFont="1" applyFill="1" applyBorder="1" applyAlignment="1">
      <alignment horizontal="center"/>
    </xf>
    <xf numFmtId="0" fontId="11" fillId="0" borderId="189" xfId="0" applyFont="1" applyFill="1" applyBorder="1" applyAlignment="1">
      <alignment horizontal="right"/>
    </xf>
    <xf numFmtId="0" fontId="11" fillId="0" borderId="103" xfId="0" applyFont="1" applyFill="1" applyBorder="1" applyAlignment="1">
      <alignment horizontal="right"/>
    </xf>
    <xf numFmtId="0" fontId="6" fillId="0" borderId="98" xfId="0" applyFont="1" applyFill="1" applyBorder="1" applyAlignment="1">
      <alignment horizontal="center"/>
    </xf>
    <xf numFmtId="164" fontId="46" fillId="4" borderId="123" xfId="0" applyNumberFormat="1" applyFont="1" applyFill="1" applyBorder="1"/>
    <xf numFmtId="164" fontId="31" fillId="0" borderId="184" xfId="0" applyNumberFormat="1" applyFont="1" applyFill="1" applyBorder="1" applyAlignment="1">
      <alignment horizontal="right" indent="1"/>
    </xf>
    <xf numFmtId="164" fontId="31" fillId="0" borderId="112" xfId="0" applyNumberFormat="1" applyFont="1" applyFill="1" applyBorder="1" applyAlignment="1">
      <alignment horizontal="right" indent="1"/>
    </xf>
    <xf numFmtId="164" fontId="19" fillId="0" borderId="159" xfId="0" applyNumberFormat="1" applyFont="1" applyFill="1" applyBorder="1" applyAlignment="1">
      <alignment horizontal="center"/>
    </xf>
    <xf numFmtId="164" fontId="3" fillId="0" borderId="183" xfId="0" applyNumberFormat="1" applyFont="1" applyFill="1" applyBorder="1" applyAlignment="1">
      <alignment horizontal="right"/>
    </xf>
    <xf numFmtId="164" fontId="16" fillId="0" borderId="84" xfId="0" applyNumberFormat="1" applyFont="1" applyFill="1" applyBorder="1" applyAlignment="1">
      <alignment horizontal="center"/>
    </xf>
    <xf numFmtId="164" fontId="28" fillId="8" borderId="77" xfId="0" applyNumberFormat="1" applyFont="1" applyFill="1" applyBorder="1" applyAlignment="1">
      <alignment horizontal="right" indent="1"/>
    </xf>
    <xf numFmtId="164" fontId="31" fillId="0" borderId="184" xfId="0" applyNumberFormat="1" applyFont="1" applyFill="1" applyBorder="1" applyAlignment="1"/>
    <xf numFmtId="164" fontId="19" fillId="0" borderId="65" xfId="0" applyNumberFormat="1" applyFont="1" applyFill="1" applyBorder="1" applyAlignment="1">
      <alignment horizontal="right" indent="2"/>
    </xf>
    <xf numFmtId="164" fontId="24" fillId="0" borderId="160" xfId="0" applyNumberFormat="1" applyFont="1" applyFill="1" applyBorder="1" applyAlignment="1">
      <alignment horizontal="right" indent="2"/>
    </xf>
    <xf numFmtId="164" fontId="35" fillId="6" borderId="84" xfId="0" applyNumberFormat="1" applyFont="1" applyFill="1" applyBorder="1" applyAlignment="1">
      <alignment vertical="center"/>
    </xf>
    <xf numFmtId="164" fontId="15" fillId="4" borderId="158" xfId="0" applyNumberFormat="1" applyFont="1" applyFill="1" applyBorder="1"/>
    <xf numFmtId="0" fontId="13" fillId="0" borderId="190" xfId="0" applyFont="1" applyFill="1" applyBorder="1" applyAlignment="1">
      <alignment horizontal="left" indent="3"/>
    </xf>
    <xf numFmtId="164" fontId="22" fillId="0" borderId="190" xfId="0" applyNumberFormat="1" applyFont="1" applyFill="1" applyBorder="1" applyAlignment="1">
      <alignment horizontal="right"/>
    </xf>
    <xf numFmtId="164" fontId="13" fillId="0" borderId="190" xfId="0" applyNumberFormat="1" applyFont="1" applyFill="1" applyBorder="1" applyAlignment="1">
      <alignment horizontal="right"/>
    </xf>
    <xf numFmtId="3" fontId="43" fillId="10" borderId="186" xfId="0" applyNumberFormat="1" applyFont="1" applyFill="1" applyBorder="1" applyAlignment="1">
      <alignment horizontal="right" vertical="center" indent="1"/>
    </xf>
    <xf numFmtId="10" fontId="31" fillId="0" borderId="169" xfId="1" applyNumberFormat="1" applyFont="1" applyFill="1" applyBorder="1" applyAlignment="1">
      <alignment horizontal="right" indent="1"/>
    </xf>
    <xf numFmtId="10" fontId="31" fillId="0" borderId="170" xfId="1" applyNumberFormat="1" applyFont="1" applyFill="1" applyBorder="1" applyAlignment="1">
      <alignment horizontal="right" indent="1"/>
    </xf>
    <xf numFmtId="10" fontId="31" fillId="0" borderId="171" xfId="1" applyNumberFormat="1" applyFont="1" applyFill="1" applyBorder="1" applyAlignment="1">
      <alignment horizontal="right" indent="1"/>
    </xf>
    <xf numFmtId="10" fontId="31" fillId="0" borderId="191" xfId="1" applyNumberFormat="1" applyFont="1" applyFill="1" applyBorder="1" applyAlignment="1">
      <alignment horizontal="right" indent="1"/>
    </xf>
    <xf numFmtId="10" fontId="31" fillId="0" borderId="67" xfId="1" applyNumberFormat="1" applyFont="1" applyFill="1" applyBorder="1" applyAlignment="1">
      <alignment horizontal="right" indent="1"/>
    </xf>
    <xf numFmtId="10" fontId="24" fillId="0" borderId="168" xfId="1" applyNumberFormat="1" applyFont="1" applyFill="1" applyBorder="1" applyAlignment="1">
      <alignment horizontal="center"/>
    </xf>
    <xf numFmtId="164" fontId="24" fillId="0" borderId="174" xfId="0" applyNumberFormat="1" applyFont="1" applyFill="1" applyBorder="1" applyAlignment="1">
      <alignment horizontal="center"/>
    </xf>
    <xf numFmtId="164" fontId="31" fillId="0" borderId="109" xfId="0" applyNumberFormat="1" applyFont="1" applyFill="1" applyBorder="1" applyAlignment="1">
      <alignment horizontal="right" indent="1"/>
    </xf>
    <xf numFmtId="164" fontId="19" fillId="0" borderId="175" xfId="0" applyNumberFormat="1" applyFont="1" applyFill="1" applyBorder="1" applyAlignment="1">
      <alignment horizontal="center"/>
    </xf>
    <xf numFmtId="164" fontId="31" fillId="0" borderId="183" xfId="0" applyNumberFormat="1" applyFont="1" applyFill="1" applyBorder="1" applyAlignment="1">
      <alignment horizontal="right" indent="1"/>
    </xf>
    <xf numFmtId="164" fontId="31" fillId="0" borderId="102" xfId="0" applyNumberFormat="1" applyFont="1" applyFill="1" applyBorder="1" applyAlignment="1">
      <alignment horizontal="right" indent="1"/>
    </xf>
    <xf numFmtId="164" fontId="31" fillId="0" borderId="114" xfId="0" applyNumberFormat="1" applyFont="1" applyFill="1" applyBorder="1" applyAlignment="1">
      <alignment horizontal="right" indent="1"/>
    </xf>
    <xf numFmtId="164" fontId="24" fillId="0" borderId="102" xfId="0" applyNumberFormat="1" applyFont="1" applyFill="1" applyBorder="1" applyAlignment="1">
      <alignment horizontal="right" indent="2"/>
    </xf>
    <xf numFmtId="10" fontId="63" fillId="4" borderId="101" xfId="1" applyNumberFormat="1" applyFont="1" applyFill="1" applyBorder="1"/>
    <xf numFmtId="10" fontId="22" fillId="0" borderId="167" xfId="1" applyNumberFormat="1" applyFont="1" applyFill="1" applyBorder="1" applyAlignment="1">
      <alignment horizontal="center"/>
    </xf>
    <xf numFmtId="10" fontId="22" fillId="0" borderId="168" xfId="1" applyNumberFormat="1" applyFont="1" applyFill="1" applyBorder="1" applyAlignment="1">
      <alignment horizontal="center"/>
    </xf>
    <xf numFmtId="164" fontId="15" fillId="4" borderId="185" xfId="0" applyNumberFormat="1" applyFont="1" applyFill="1" applyBorder="1"/>
    <xf numFmtId="164" fontId="52" fillId="0" borderId="184" xfId="0" applyNumberFormat="1" applyFont="1" applyFill="1" applyBorder="1" applyAlignment="1">
      <alignment horizontal="right" indent="1"/>
    </xf>
    <xf numFmtId="164" fontId="52" fillId="0" borderId="112" xfId="0" applyNumberFormat="1" applyFont="1" applyFill="1" applyBorder="1" applyAlignment="1">
      <alignment horizontal="right" indent="1"/>
    </xf>
    <xf numFmtId="164" fontId="52" fillId="0" borderId="84" xfId="0" applyNumberFormat="1" applyFont="1" applyFill="1" applyBorder="1" applyAlignment="1">
      <alignment horizontal="right" indent="1"/>
    </xf>
    <xf numFmtId="164" fontId="52" fillId="0" borderId="192" xfId="0" applyNumberFormat="1" applyFont="1" applyFill="1" applyBorder="1" applyAlignment="1">
      <alignment horizontal="right" indent="1"/>
    </xf>
    <xf numFmtId="164" fontId="16" fillId="0" borderId="84" xfId="0" applyNumberFormat="1" applyFont="1" applyFill="1" applyBorder="1" applyAlignment="1">
      <alignment horizontal="right" indent="1"/>
    </xf>
    <xf numFmtId="164" fontId="15" fillId="0" borderId="193" xfId="0" applyNumberFormat="1" applyFont="1" applyFill="1" applyBorder="1" applyAlignment="1">
      <alignment horizontal="center"/>
    </xf>
    <xf numFmtId="10" fontId="46" fillId="14" borderId="126" xfId="1" applyNumberFormat="1" applyFont="1" applyFill="1" applyBorder="1"/>
    <xf numFmtId="10" fontId="24" fillId="10" borderId="176" xfId="1" applyNumberFormat="1" applyFont="1" applyFill="1" applyBorder="1" applyAlignment="1">
      <alignment horizontal="right" indent="1"/>
    </xf>
    <xf numFmtId="10" fontId="24" fillId="0" borderId="177" xfId="1" applyNumberFormat="1" applyFont="1" applyFill="1" applyBorder="1" applyAlignment="1">
      <alignment horizontal="center"/>
    </xf>
    <xf numFmtId="10" fontId="31" fillId="0" borderId="172" xfId="1" applyNumberFormat="1" applyFont="1" applyFill="1" applyBorder="1" applyAlignment="1">
      <alignment horizontal="right" indent="1"/>
    </xf>
    <xf numFmtId="10" fontId="24" fillId="0" borderId="178" xfId="1" applyNumberFormat="1" applyFont="1" applyFill="1" applyBorder="1" applyAlignment="1">
      <alignment horizontal="center"/>
    </xf>
    <xf numFmtId="10" fontId="22" fillId="0" borderId="178" xfId="1" applyNumberFormat="1" applyFont="1" applyFill="1" applyBorder="1" applyAlignment="1">
      <alignment horizontal="center"/>
    </xf>
    <xf numFmtId="10" fontId="24" fillId="10" borderId="194" xfId="1" applyNumberFormat="1" applyFont="1" applyFill="1" applyBorder="1" applyAlignment="1">
      <alignment horizontal="right" indent="1"/>
    </xf>
    <xf numFmtId="10" fontId="22" fillId="0" borderId="102" xfId="1" applyNumberFormat="1" applyFont="1" applyFill="1" applyBorder="1" applyAlignment="1">
      <alignment horizontal="right"/>
    </xf>
    <xf numFmtId="10" fontId="22" fillId="0" borderId="180" xfId="1" applyNumberFormat="1" applyFont="1" applyFill="1" applyBorder="1" applyAlignment="1">
      <alignment horizontal="right"/>
    </xf>
    <xf numFmtId="10" fontId="22" fillId="0" borderId="181" xfId="1" applyNumberFormat="1" applyFont="1" applyFill="1" applyBorder="1" applyAlignment="1">
      <alignment horizontal="right"/>
    </xf>
    <xf numFmtId="10" fontId="22" fillId="0" borderId="179" xfId="1" applyNumberFormat="1" applyFont="1" applyFill="1" applyBorder="1" applyAlignment="1">
      <alignment horizontal="right"/>
    </xf>
    <xf numFmtId="10" fontId="46" fillId="15" borderId="126" xfId="1" applyNumberFormat="1" applyFont="1" applyFill="1" applyBorder="1"/>
    <xf numFmtId="3" fontId="36" fillId="14" borderId="195" xfId="0" applyNumberFormat="1" applyFont="1" applyFill="1" applyBorder="1" applyAlignment="1">
      <alignment horizontal="center" vertical="center"/>
    </xf>
    <xf numFmtId="3" fontId="30" fillId="0" borderId="114" xfId="0" applyNumberFormat="1" applyFont="1" applyFill="1" applyBorder="1" applyAlignment="1">
      <alignment horizontal="right"/>
    </xf>
    <xf numFmtId="3" fontId="30" fillId="0" borderId="84" xfId="0" applyNumberFormat="1" applyFont="1" applyFill="1" applyBorder="1" applyAlignment="1">
      <alignment horizontal="right"/>
    </xf>
    <xf numFmtId="3" fontId="30" fillId="0" borderId="192" xfId="0" applyNumberFormat="1" applyFont="1" applyFill="1" applyBorder="1" applyAlignment="1">
      <alignment horizontal="right"/>
    </xf>
    <xf numFmtId="3" fontId="43" fillId="10" borderId="187" xfId="0" applyNumberFormat="1" applyFont="1" applyFill="1" applyBorder="1" applyAlignment="1">
      <alignment horizontal="center" vertical="center"/>
    </xf>
    <xf numFmtId="3" fontId="40" fillId="0" borderId="84" xfId="0" applyNumberFormat="1" applyFont="1" applyFill="1" applyBorder="1" applyAlignment="1"/>
    <xf numFmtId="3" fontId="40" fillId="0" borderId="125" xfId="0" applyNumberFormat="1" applyFont="1" applyFill="1" applyBorder="1" applyAlignment="1"/>
    <xf numFmtId="3" fontId="47" fillId="15" borderId="123" xfId="0" applyNumberFormat="1" applyFont="1" applyFill="1" applyBorder="1" applyAlignment="1">
      <alignment horizontal="center" vertical="center"/>
    </xf>
    <xf numFmtId="3" fontId="43" fillId="10" borderId="187" xfId="0" applyNumberFormat="1" applyFont="1" applyFill="1" applyBorder="1" applyAlignment="1">
      <alignment horizontal="center"/>
    </xf>
    <xf numFmtId="3" fontId="40" fillId="0" borderId="107" xfId="0" applyNumberFormat="1" applyFont="1" applyFill="1" applyBorder="1" applyAlignment="1"/>
    <xf numFmtId="168" fontId="24" fillId="0" borderId="128" xfId="0" applyNumberFormat="1" applyFont="1" applyFill="1" applyBorder="1" applyAlignment="1">
      <alignment horizontal="center"/>
    </xf>
    <xf numFmtId="168" fontId="31" fillId="0" borderId="35" xfId="0" applyNumberFormat="1" applyFont="1" applyFill="1" applyBorder="1" applyAlignment="1">
      <alignment horizontal="right" indent="1"/>
    </xf>
    <xf numFmtId="168" fontId="31" fillId="0" borderId="151" xfId="0" applyNumberFormat="1" applyFont="1" applyFill="1" applyBorder="1" applyAlignment="1">
      <alignment horizontal="right" indent="1"/>
    </xf>
    <xf numFmtId="168" fontId="31" fillId="0" borderId="36" xfId="0" applyNumberFormat="1" applyFont="1" applyFill="1" applyBorder="1" applyAlignment="1">
      <alignment horizontal="right" indent="1"/>
    </xf>
    <xf numFmtId="168" fontId="31" fillId="0" borderId="17" xfId="0" applyNumberFormat="1" applyFont="1" applyFill="1" applyBorder="1" applyAlignment="1">
      <alignment horizontal="right" indent="1"/>
    </xf>
    <xf numFmtId="165" fontId="31" fillId="0" borderId="38" xfId="0" applyNumberFormat="1" applyFont="1" applyFill="1" applyBorder="1" applyAlignment="1">
      <alignment horizontal="right" indent="1"/>
    </xf>
    <xf numFmtId="165" fontId="31" fillId="0" borderId="26" xfId="0" applyNumberFormat="1" applyFont="1" applyFill="1" applyBorder="1" applyAlignment="1">
      <alignment horizontal="right" indent="1"/>
    </xf>
    <xf numFmtId="165" fontId="19" fillId="0" borderId="40" xfId="0" applyNumberFormat="1" applyFont="1" applyFill="1" applyBorder="1" applyAlignment="1">
      <alignment horizontal="center"/>
    </xf>
    <xf numFmtId="165" fontId="3" fillId="0" borderId="44" xfId="0" applyNumberFormat="1" applyFont="1" applyFill="1" applyBorder="1" applyAlignment="1">
      <alignment horizontal="right"/>
    </xf>
    <xf numFmtId="165" fontId="16" fillId="0" borderId="10" xfId="0" applyNumberFormat="1" applyFont="1" applyFill="1" applyBorder="1" applyAlignment="1">
      <alignment horizontal="center"/>
    </xf>
    <xf numFmtId="165" fontId="46" fillId="4" borderId="20" xfId="0" applyNumberFormat="1" applyFont="1" applyFill="1" applyBorder="1"/>
    <xf numFmtId="165" fontId="28" fillId="8" borderId="55" xfId="0" applyNumberFormat="1" applyFont="1" applyFill="1" applyBorder="1" applyAlignment="1">
      <alignment horizontal="right" indent="1"/>
    </xf>
    <xf numFmtId="165" fontId="31" fillId="0" borderId="35" xfId="0" applyNumberFormat="1" applyFont="1" applyFill="1" applyBorder="1" applyAlignment="1"/>
    <xf numFmtId="165" fontId="31" fillId="0" borderId="36" xfId="0" applyNumberFormat="1" applyFont="1" applyFill="1" applyBorder="1" applyAlignment="1"/>
    <xf numFmtId="165" fontId="31" fillId="0" borderId="135" xfId="0" applyNumberFormat="1" applyFont="1" applyFill="1" applyBorder="1" applyAlignment="1"/>
    <xf numFmtId="165" fontId="31" fillId="0" borderId="26" xfId="0" applyNumberFormat="1" applyFont="1" applyFill="1" applyBorder="1" applyAlignment="1"/>
    <xf numFmtId="165" fontId="31" fillId="0" borderId="42" xfId="0" applyNumberFormat="1" applyFont="1" applyFill="1" applyBorder="1" applyAlignment="1"/>
    <xf numFmtId="165" fontId="31" fillId="0" borderId="38" xfId="0" applyNumberFormat="1" applyFont="1" applyFill="1" applyBorder="1" applyAlignment="1"/>
    <xf numFmtId="165" fontId="19" fillId="0" borderId="6" xfId="0" applyNumberFormat="1" applyFont="1" applyFill="1" applyBorder="1" applyAlignment="1">
      <alignment horizontal="right" indent="2"/>
    </xf>
    <xf numFmtId="165" fontId="24" fillId="0" borderId="7" xfId="0" applyNumberFormat="1" applyFont="1" applyFill="1" applyBorder="1" applyAlignment="1">
      <alignment horizontal="right" indent="2"/>
    </xf>
    <xf numFmtId="165" fontId="46" fillId="4" borderId="53" xfId="0" applyNumberFormat="1" applyFont="1" applyFill="1" applyBorder="1"/>
    <xf numFmtId="165" fontId="13" fillId="0" borderId="99" xfId="0" applyNumberFormat="1" applyFont="1" applyFill="1" applyBorder="1"/>
    <xf numFmtId="165" fontId="13" fillId="0" borderId="36" xfId="0" applyNumberFormat="1" applyFont="1" applyFill="1" applyBorder="1" applyAlignment="1">
      <alignment horizontal="right"/>
    </xf>
    <xf numFmtId="165" fontId="15" fillId="4" borderId="3" xfId="0" applyNumberFormat="1" applyFont="1" applyFill="1" applyBorder="1"/>
    <xf numFmtId="165" fontId="16" fillId="0" borderId="14" xfId="0" applyNumberFormat="1" applyFont="1" applyFill="1" applyBorder="1" applyAlignment="1">
      <alignment horizontal="right" indent="1"/>
    </xf>
    <xf numFmtId="165" fontId="16" fillId="0" borderId="25" xfId="0" applyNumberFormat="1" applyFont="1" applyFill="1" applyBorder="1" applyAlignment="1">
      <alignment horizontal="right" indent="1"/>
    </xf>
    <xf numFmtId="165" fontId="15" fillId="0" borderId="14" xfId="0" applyNumberFormat="1" applyFont="1" applyFill="1" applyBorder="1"/>
    <xf numFmtId="165" fontId="15" fillId="0" borderId="25" xfId="0" applyNumberFormat="1" applyFont="1" applyFill="1" applyBorder="1"/>
    <xf numFmtId="165" fontId="15" fillId="0" borderId="133" xfId="0" applyNumberFormat="1" applyFont="1" applyFill="1" applyBorder="1" applyAlignment="1">
      <alignment horizontal="center"/>
    </xf>
    <xf numFmtId="165" fontId="15" fillId="0" borderId="131" xfId="0" applyNumberFormat="1" applyFont="1" applyFill="1" applyBorder="1"/>
    <xf numFmtId="165" fontId="15" fillId="0" borderId="48" xfId="0" applyNumberFormat="1" applyFont="1" applyFill="1" applyBorder="1"/>
    <xf numFmtId="165" fontId="15" fillId="0" borderId="132" xfId="0" applyNumberFormat="1" applyFont="1" applyFill="1" applyBorder="1"/>
    <xf numFmtId="165" fontId="15" fillId="0" borderId="28" xfId="0" applyNumberFormat="1" applyFont="1" applyFill="1" applyBorder="1"/>
    <xf numFmtId="165" fontId="16" fillId="0" borderId="8" xfId="0" applyNumberFormat="1" applyFont="1" applyFill="1" applyBorder="1" applyAlignment="1">
      <alignment horizontal="right" indent="1"/>
    </xf>
    <xf numFmtId="165" fontId="16" fillId="0" borderId="24" xfId="0" applyNumberFormat="1" applyFont="1" applyFill="1" applyBorder="1" applyAlignment="1">
      <alignment horizontal="right" indent="1"/>
    </xf>
    <xf numFmtId="165" fontId="43" fillId="10" borderId="56" xfId="0" applyNumberFormat="1" applyFont="1" applyFill="1" applyBorder="1" applyAlignment="1">
      <alignment horizontal="right" vertical="center" indent="1"/>
    </xf>
    <xf numFmtId="165" fontId="13" fillId="0" borderId="32" xfId="0" applyNumberFormat="1" applyFont="1" applyFill="1" applyBorder="1" applyAlignment="1">
      <alignment horizontal="center"/>
    </xf>
    <xf numFmtId="165" fontId="30" fillId="0" borderId="18" xfId="0" applyNumberFormat="1" applyFont="1" applyFill="1" applyBorder="1"/>
    <xf numFmtId="165" fontId="13" fillId="0" borderId="57" xfId="0" applyNumberFormat="1" applyFont="1" applyFill="1" applyBorder="1" applyAlignment="1">
      <alignment horizontal="center"/>
    </xf>
    <xf numFmtId="165" fontId="27" fillId="0" borderId="18" xfId="0" applyNumberFormat="1" applyFont="1" applyFill="1" applyBorder="1" applyAlignment="1"/>
    <xf numFmtId="165" fontId="31" fillId="0" borderId="17" xfId="0" applyNumberFormat="1" applyFont="1" applyFill="1" applyBorder="1" applyAlignment="1"/>
    <xf numFmtId="165" fontId="30" fillId="0" borderId="17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5" fontId="31" fillId="0" borderId="18" xfId="0" applyNumberFormat="1" applyFont="1" applyFill="1" applyBorder="1" applyAlignment="1"/>
    <xf numFmtId="165" fontId="27" fillId="0" borderId="18" xfId="0" applyNumberFormat="1" applyFont="1" applyFill="1" applyBorder="1" applyAlignment="1">
      <alignment horizontal="right"/>
    </xf>
    <xf numFmtId="165" fontId="31" fillId="0" borderId="17" xfId="0" applyNumberFormat="1" applyFont="1" applyFill="1" applyBorder="1"/>
    <xf numFmtId="165" fontId="27" fillId="0" borderId="17" xfId="0" applyNumberFormat="1" applyFont="1" applyFill="1" applyBorder="1" applyAlignment="1">
      <alignment horizontal="right"/>
    </xf>
    <xf numFmtId="165" fontId="31" fillId="0" borderId="17" xfId="0" applyNumberFormat="1" applyFont="1" applyFill="1" applyBorder="1" applyAlignment="1">
      <alignment horizontal="right" indent="2"/>
    </xf>
    <xf numFmtId="165" fontId="16" fillId="0" borderId="8" xfId="0" applyNumberFormat="1" applyFont="1" applyFill="1" applyBorder="1" applyAlignment="1">
      <alignment horizontal="center"/>
    </xf>
    <xf numFmtId="165" fontId="43" fillId="10" borderId="30" xfId="0" applyNumberFormat="1" applyFont="1" applyFill="1" applyBorder="1" applyAlignment="1">
      <alignment horizontal="center" vertical="center"/>
    </xf>
    <xf numFmtId="165" fontId="32" fillId="0" borderId="52" xfId="0" applyNumberFormat="1" applyFont="1" applyFill="1" applyBorder="1" applyAlignment="1"/>
    <xf numFmtId="165" fontId="32" fillId="0" borderId="31" xfId="0" applyNumberFormat="1" applyFont="1" applyFill="1" applyBorder="1" applyAlignment="1"/>
    <xf numFmtId="165" fontId="32" fillId="0" borderId="50" xfId="0" applyNumberFormat="1" applyFont="1" applyFill="1" applyBorder="1" applyAlignment="1"/>
    <xf numFmtId="165" fontId="43" fillId="10" borderId="141" xfId="0" applyNumberFormat="1" applyFont="1" applyFill="1" applyBorder="1" applyAlignment="1">
      <alignment horizontal="center" vertical="center"/>
    </xf>
    <xf numFmtId="165" fontId="32" fillId="0" borderId="32" xfId="0" applyNumberFormat="1" applyFont="1" applyFill="1" applyBorder="1" applyAlignment="1">
      <alignment horizontal="right" indent="2"/>
    </xf>
    <xf numFmtId="165" fontId="30" fillId="0" borderId="147" xfId="0" applyNumberFormat="1" applyFont="1" applyFill="1" applyBorder="1" applyAlignment="1"/>
    <xf numFmtId="165" fontId="30" fillId="0" borderId="26" xfId="0" applyNumberFormat="1" applyFont="1" applyFill="1" applyBorder="1" applyAlignment="1"/>
    <xf numFmtId="165" fontId="32" fillId="0" borderId="27" xfId="0" applyNumberFormat="1" applyFont="1" applyFill="1" applyBorder="1" applyAlignment="1">
      <alignment horizontal="right" indent="2"/>
    </xf>
    <xf numFmtId="165" fontId="32" fillId="0" borderId="31" xfId="0" applyNumberFormat="1" applyFont="1" applyFill="1" applyBorder="1" applyAlignment="1">
      <alignment horizontal="right" indent="2"/>
    </xf>
    <xf numFmtId="165" fontId="32" fillId="0" borderId="9" xfId="0" applyNumberFormat="1" applyFont="1" applyFill="1" applyBorder="1" applyAlignment="1">
      <alignment horizontal="right" indent="2"/>
    </xf>
    <xf numFmtId="165" fontId="47" fillId="3" borderId="23" xfId="0" applyNumberFormat="1" applyFont="1" applyFill="1" applyBorder="1" applyAlignment="1">
      <alignment horizontal="center" vertical="center"/>
    </xf>
    <xf numFmtId="165" fontId="43" fillId="10" borderId="141" xfId="0" applyNumberFormat="1" applyFont="1" applyFill="1" applyBorder="1" applyAlignment="1">
      <alignment horizontal="center"/>
    </xf>
    <xf numFmtId="165" fontId="40" fillId="0" borderId="32" xfId="0" applyNumberFormat="1" applyFont="1" applyFill="1" applyBorder="1" applyAlignment="1">
      <alignment horizontal="right" indent="1"/>
    </xf>
    <xf numFmtId="165" fontId="40" fillId="0" borderId="31" xfId="0" applyNumberFormat="1" applyFont="1" applyFill="1" applyBorder="1" applyAlignment="1">
      <alignment horizontal="right" indent="1"/>
    </xf>
    <xf numFmtId="165" fontId="40" fillId="0" borderId="58" xfId="0" applyNumberFormat="1" applyFont="1" applyFill="1" applyBorder="1" applyAlignment="1">
      <alignment horizontal="right" indent="1"/>
    </xf>
    <xf numFmtId="165" fontId="40" fillId="0" borderId="50" xfId="0" applyNumberFormat="1" applyFont="1" applyFill="1" applyBorder="1" applyAlignment="1">
      <alignment horizontal="right" indent="1"/>
    </xf>
    <xf numFmtId="165" fontId="32" fillId="0" borderId="58" xfId="0" applyNumberFormat="1" applyFont="1" applyFill="1" applyBorder="1" applyAlignment="1">
      <alignment horizontal="right" indent="2"/>
    </xf>
    <xf numFmtId="164" fontId="24" fillId="5" borderId="133" xfId="0" applyNumberFormat="1" applyFont="1" applyFill="1" applyBorder="1" applyAlignment="1">
      <alignment horizontal="right" indent="2"/>
    </xf>
    <xf numFmtId="164" fontId="24" fillId="0" borderId="152" xfId="0" applyNumberFormat="1" applyFont="1" applyFill="1" applyBorder="1" applyAlignment="1">
      <alignment horizontal="right" indent="2"/>
    </xf>
    <xf numFmtId="164" fontId="24" fillId="0" borderId="40" xfId="0" applyNumberFormat="1" applyFont="1" applyFill="1" applyBorder="1" applyAlignment="1">
      <alignment horizontal="right" indent="2"/>
    </xf>
    <xf numFmtId="164" fontId="24" fillId="0" borderId="159" xfId="0" applyNumberFormat="1" applyFont="1" applyFill="1" applyBorder="1" applyAlignment="1">
      <alignment horizontal="right" indent="2"/>
    </xf>
    <xf numFmtId="165" fontId="24" fillId="0" borderId="40" xfId="0" applyNumberFormat="1" applyFont="1" applyFill="1" applyBorder="1" applyAlignment="1">
      <alignment horizontal="right" indent="2"/>
    </xf>
    <xf numFmtId="164" fontId="24" fillId="0" borderId="196" xfId="0" applyNumberFormat="1" applyFont="1" applyFill="1" applyBorder="1" applyAlignment="1">
      <alignment horizontal="right" indent="2"/>
    </xf>
    <xf numFmtId="10" fontId="24" fillId="0" borderId="196" xfId="1" applyNumberFormat="1" applyFont="1" applyFill="1" applyBorder="1" applyAlignment="1">
      <alignment horizontal="center"/>
    </xf>
    <xf numFmtId="10" fontId="31" fillId="0" borderId="197" xfId="1" applyNumberFormat="1" applyFont="1" applyFill="1" applyBorder="1" applyAlignment="1">
      <alignment horizontal="right" indent="1"/>
    </xf>
    <xf numFmtId="165" fontId="66" fillId="6" borderId="47" xfId="0" applyNumberFormat="1" applyFont="1" applyFill="1" applyBorder="1" applyAlignment="1">
      <alignment horizontal="right" vertical="center"/>
    </xf>
    <xf numFmtId="3" fontId="30" fillId="0" borderId="17" xfId="0" applyNumberFormat="1" applyFont="1" applyFill="1" applyBorder="1" applyAlignment="1">
      <alignment horizontal="right"/>
    </xf>
    <xf numFmtId="3" fontId="55" fillId="9" borderId="112" xfId="0" applyNumberFormat="1" applyFont="1" applyFill="1" applyBorder="1" applyAlignment="1">
      <alignment horizontal="right"/>
    </xf>
    <xf numFmtId="165" fontId="67" fillId="9" borderId="17" xfId="0" applyNumberFormat="1" applyFont="1" applyFill="1" applyBorder="1" applyAlignment="1">
      <alignment horizontal="right"/>
    </xf>
    <xf numFmtId="10" fontId="68" fillId="9" borderId="170" xfId="1" applyNumberFormat="1" applyFont="1" applyFill="1" applyBorder="1" applyAlignment="1">
      <alignment horizontal="right" indent="1"/>
    </xf>
    <xf numFmtId="165" fontId="66" fillId="11" borderId="162" xfId="0" applyNumberFormat="1" applyFont="1" applyFill="1" applyBorder="1" applyAlignment="1">
      <alignment horizontal="right" vertical="center"/>
    </xf>
    <xf numFmtId="0" fontId="0" fillId="0" borderId="199" xfId="0" applyFill="1" applyBorder="1"/>
    <xf numFmtId="164" fontId="22" fillId="5" borderId="62" xfId="0" applyNumberFormat="1" applyFont="1" applyFill="1" applyBorder="1" applyAlignment="1">
      <alignment horizontal="right"/>
    </xf>
    <xf numFmtId="164" fontId="13" fillId="0" borderId="18" xfId="0" applyNumberFormat="1" applyFont="1" applyFill="1" applyBorder="1" applyAlignment="1">
      <alignment horizontal="right"/>
    </xf>
    <xf numFmtId="164" fontId="13" fillId="0" borderId="62" xfId="0" applyNumberFormat="1" applyFont="1" applyFill="1" applyBorder="1" applyAlignment="1">
      <alignment horizontal="right"/>
    </xf>
    <xf numFmtId="164" fontId="13" fillId="0" borderId="99" xfId="0" applyNumberFormat="1" applyFont="1" applyFill="1" applyBorder="1" applyAlignment="1">
      <alignment horizontal="right"/>
    </xf>
    <xf numFmtId="164" fontId="13" fillId="0" borderId="108" xfId="0" applyNumberFormat="1" applyFont="1" applyFill="1" applyBorder="1" applyAlignment="1">
      <alignment horizontal="right"/>
    </xf>
    <xf numFmtId="165" fontId="13" fillId="0" borderId="99" xfId="0" applyNumberFormat="1" applyFont="1" applyFill="1" applyBorder="1" applyAlignment="1">
      <alignment horizontal="right"/>
    </xf>
    <xf numFmtId="10" fontId="63" fillId="4" borderId="198" xfId="1" applyNumberFormat="1" applyFont="1" applyFill="1" applyBorder="1"/>
    <xf numFmtId="0" fontId="50" fillId="13" borderId="21" xfId="0" applyFont="1" applyFill="1" applyBorder="1" applyAlignment="1">
      <alignment horizontal="left"/>
    </xf>
    <xf numFmtId="0" fontId="17" fillId="0" borderId="173" xfId="0" applyFont="1" applyFill="1" applyBorder="1" applyAlignment="1">
      <alignment horizontal="center" vertical="center" wrapText="1" shrinkToFit="1"/>
    </xf>
    <xf numFmtId="0" fontId="15" fillId="16" borderId="60" xfId="0" applyFont="1" applyFill="1" applyBorder="1" applyAlignment="1">
      <alignment horizontal="center" vertical="center" wrapText="1"/>
    </xf>
    <xf numFmtId="164" fontId="61" fillId="0" borderId="151" xfId="0" applyNumberFormat="1" applyFont="1" applyFill="1" applyBorder="1"/>
    <xf numFmtId="164" fontId="61" fillId="0" borderId="48" xfId="0" applyNumberFormat="1" applyFont="1" applyFill="1" applyBorder="1"/>
    <xf numFmtId="164" fontId="16" fillId="0" borderId="48" xfId="0" applyNumberFormat="1" applyFont="1" applyFill="1" applyBorder="1"/>
    <xf numFmtId="164" fontId="16" fillId="0" borderId="28" xfId="0" applyNumberFormat="1" applyFont="1" applyFill="1" applyBorder="1"/>
    <xf numFmtId="0" fontId="41" fillId="0" borderId="37" xfId="0" applyFont="1" applyBorder="1" applyAlignment="1">
      <alignment horizontal="left" indent="4"/>
    </xf>
    <xf numFmtId="169" fontId="27" fillId="0" borderId="18" xfId="0" applyNumberFormat="1" applyFont="1" applyFill="1" applyBorder="1" applyAlignment="1"/>
    <xf numFmtId="165" fontId="16" fillId="0" borderId="131" xfId="0" applyNumberFormat="1" applyFont="1" applyFill="1" applyBorder="1"/>
    <xf numFmtId="165" fontId="16" fillId="0" borderId="48" xfId="0" applyNumberFormat="1" applyFont="1" applyFill="1" applyBorder="1"/>
    <xf numFmtId="165" fontId="16" fillId="0" borderId="62" xfId="0" applyNumberFormat="1" applyFont="1" applyFill="1" applyBorder="1"/>
    <xf numFmtId="3" fontId="23" fillId="0" borderId="132" xfId="0" applyNumberFormat="1" applyFont="1" applyFill="1" applyBorder="1" applyAlignment="1">
      <alignment horizontal="right" indent="1"/>
    </xf>
    <xf numFmtId="168" fontId="13" fillId="0" borderId="36" xfId="0" applyNumberFormat="1" applyFont="1" applyFill="1" applyBorder="1" applyAlignment="1">
      <alignment horizontal="right"/>
    </xf>
    <xf numFmtId="168" fontId="13" fillId="0" borderId="112" xfId="0" applyNumberFormat="1" applyFont="1" applyFill="1" applyBorder="1" applyAlignment="1">
      <alignment horizontal="right"/>
    </xf>
    <xf numFmtId="165" fontId="13" fillId="0" borderId="106" xfId="0" applyNumberFormat="1" applyFont="1" applyFill="1" applyBorder="1" applyAlignment="1">
      <alignment horizontal="center"/>
    </xf>
    <xf numFmtId="165" fontId="30" fillId="0" borderId="61" xfId="0" applyNumberFormat="1" applyFont="1" applyFill="1" applyBorder="1"/>
    <xf numFmtId="165" fontId="30" fillId="0" borderId="16" xfId="0" applyNumberFormat="1" applyFont="1" applyFill="1" applyBorder="1" applyAlignment="1">
      <alignment horizontal="right"/>
    </xf>
    <xf numFmtId="165" fontId="13" fillId="0" borderId="110" xfId="0" applyNumberFormat="1" applyFont="1" applyFill="1" applyBorder="1" applyAlignment="1">
      <alignment horizontal="center"/>
    </xf>
    <xf numFmtId="165" fontId="27" fillId="0" borderId="61" xfId="0" applyNumberFormat="1" applyFont="1" applyFill="1" applyBorder="1" applyAlignment="1"/>
    <xf numFmtId="165" fontId="31" fillId="0" borderId="16" xfId="0" applyNumberFormat="1" applyFont="1" applyFill="1" applyBorder="1" applyAlignment="1"/>
    <xf numFmtId="165" fontId="4" fillId="0" borderId="37" xfId="0" applyNumberFormat="1" applyFont="1" applyFill="1" applyBorder="1" applyAlignment="1">
      <alignment horizontal="right" indent="1"/>
    </xf>
    <xf numFmtId="165" fontId="3" fillId="0" borderId="61" xfId="0" applyNumberFormat="1" applyFont="1" applyFill="1" applyBorder="1" applyAlignment="1">
      <alignment horizontal="right"/>
    </xf>
    <xf numFmtId="165" fontId="67" fillId="9" borderId="16" xfId="0" applyNumberFormat="1" applyFont="1" applyFill="1" applyBorder="1" applyAlignment="1">
      <alignment horizontal="right"/>
    </xf>
    <xf numFmtId="165" fontId="3" fillId="0" borderId="113" xfId="0" applyNumberFormat="1" applyFont="1" applyFill="1" applyBorder="1" applyAlignment="1">
      <alignment horizontal="right"/>
    </xf>
    <xf numFmtId="165" fontId="31" fillId="0" borderId="61" xfId="0" applyNumberFormat="1" applyFont="1" applyFill="1" applyBorder="1" applyAlignment="1"/>
    <xf numFmtId="165" fontId="31" fillId="0" borderId="37" xfId="0" applyNumberFormat="1" applyFont="1" applyFill="1" applyBorder="1" applyAlignment="1"/>
    <xf numFmtId="165" fontId="27" fillId="0" borderId="61" xfId="0" applyNumberFormat="1" applyFont="1" applyFill="1" applyBorder="1" applyAlignment="1">
      <alignment horizontal="right"/>
    </xf>
    <xf numFmtId="165" fontId="31" fillId="0" borderId="16" xfId="0" applyNumberFormat="1" applyFont="1" applyFill="1" applyBorder="1"/>
    <xf numFmtId="165" fontId="27" fillId="0" borderId="16" xfId="0" applyNumberFormat="1" applyFont="1" applyFill="1" applyBorder="1" applyAlignment="1">
      <alignment horizontal="right"/>
    </xf>
    <xf numFmtId="165" fontId="31" fillId="0" borderId="16" xfId="0" applyNumberFormat="1" applyFont="1" applyFill="1" applyBorder="1" applyAlignment="1">
      <alignment horizontal="right" indent="2"/>
    </xf>
    <xf numFmtId="165" fontId="16" fillId="0" borderId="13" xfId="0" applyNumberFormat="1" applyFont="1" applyFill="1" applyBorder="1" applyAlignment="1">
      <alignment horizontal="center"/>
    </xf>
    <xf numFmtId="165" fontId="31" fillId="0" borderId="37" xfId="0" applyNumberFormat="1" applyFont="1" applyFill="1" applyBorder="1" applyAlignment="1">
      <alignment horizontal="right" indent="1"/>
    </xf>
    <xf numFmtId="165" fontId="43" fillId="10" borderId="115" xfId="0" applyNumberFormat="1" applyFont="1" applyFill="1" applyBorder="1" applyAlignment="1">
      <alignment horizontal="center" vertical="center"/>
    </xf>
    <xf numFmtId="165" fontId="32" fillId="0" borderId="117" xfId="0" applyNumberFormat="1" applyFont="1" applyFill="1" applyBorder="1" applyAlignment="1"/>
    <xf numFmtId="165" fontId="32" fillId="0" borderId="119" xfId="0" applyNumberFormat="1" applyFont="1" applyFill="1" applyBorder="1" applyAlignment="1"/>
    <xf numFmtId="165" fontId="32" fillId="0" borderId="121" xfId="0" applyNumberFormat="1" applyFont="1" applyFill="1" applyBorder="1" applyAlignment="1"/>
    <xf numFmtId="165" fontId="32" fillId="0" borderId="106" xfId="0" applyNumberFormat="1" applyFont="1" applyFill="1" applyBorder="1" applyAlignment="1">
      <alignment horizontal="right" indent="2"/>
    </xf>
    <xf numFmtId="165" fontId="30" fillId="0" borderId="146" xfId="0" applyNumberFormat="1" applyFont="1" applyFill="1" applyBorder="1" applyAlignment="1"/>
    <xf numFmtId="165" fontId="30" fillId="0" borderId="37" xfId="0" applyNumberFormat="1" applyFont="1" applyFill="1" applyBorder="1" applyAlignment="1"/>
    <xf numFmtId="165" fontId="32" fillId="0" borderId="5" xfId="0" applyNumberFormat="1" applyFont="1" applyFill="1" applyBorder="1" applyAlignment="1">
      <alignment horizontal="right" indent="2"/>
    </xf>
    <xf numFmtId="165" fontId="32" fillId="0" borderId="119" xfId="0" applyNumberFormat="1" applyFont="1" applyFill="1" applyBorder="1" applyAlignment="1">
      <alignment horizontal="right" indent="2"/>
    </xf>
    <xf numFmtId="165" fontId="32" fillId="0" borderId="113" xfId="0" applyNumberFormat="1" applyFont="1" applyFill="1" applyBorder="1" applyAlignment="1">
      <alignment horizontal="right" indent="2"/>
    </xf>
    <xf numFmtId="165" fontId="47" fillId="3" borderId="15" xfId="0" applyNumberFormat="1" applyFont="1" applyFill="1" applyBorder="1" applyAlignment="1">
      <alignment horizontal="center" vertical="center"/>
    </xf>
    <xf numFmtId="165" fontId="43" fillId="10" borderId="115" xfId="0" applyNumberFormat="1" applyFont="1" applyFill="1" applyBorder="1" applyAlignment="1">
      <alignment horizontal="center"/>
    </xf>
    <xf numFmtId="165" fontId="40" fillId="0" borderId="106" xfId="0" applyNumberFormat="1" applyFont="1" applyFill="1" applyBorder="1" applyAlignment="1">
      <alignment horizontal="right" indent="1"/>
    </xf>
    <xf numFmtId="165" fontId="40" fillId="0" borderId="119" xfId="0" applyNumberFormat="1" applyFont="1" applyFill="1" applyBorder="1" applyAlignment="1">
      <alignment horizontal="right" indent="1"/>
    </xf>
    <xf numFmtId="165" fontId="40" fillId="0" borderId="124" xfId="0" applyNumberFormat="1" applyFont="1" applyFill="1" applyBorder="1" applyAlignment="1">
      <alignment horizontal="right" indent="1"/>
    </xf>
    <xf numFmtId="165" fontId="40" fillId="0" borderId="121" xfId="0" applyNumberFormat="1" applyFont="1" applyFill="1" applyBorder="1" applyAlignment="1">
      <alignment horizontal="right" indent="1"/>
    </xf>
    <xf numFmtId="165" fontId="32" fillId="0" borderId="124" xfId="0" applyNumberFormat="1" applyFont="1" applyFill="1" applyBorder="1" applyAlignment="1">
      <alignment horizontal="right" indent="2"/>
    </xf>
    <xf numFmtId="165" fontId="66" fillId="11" borderId="161" xfId="0" applyNumberFormat="1" applyFont="1" applyFill="1" applyBorder="1" applyAlignment="1">
      <alignment horizontal="right" vertical="center"/>
    </xf>
    <xf numFmtId="165" fontId="15" fillId="4" borderId="2" xfId="0" applyNumberFormat="1" applyFont="1" applyFill="1" applyBorder="1"/>
    <xf numFmtId="165" fontId="16" fillId="0" borderId="1" xfId="0" applyNumberFormat="1" applyFont="1" applyFill="1" applyBorder="1" applyAlignment="1">
      <alignment horizontal="right" indent="1"/>
    </xf>
    <xf numFmtId="165" fontId="16" fillId="0" borderId="13" xfId="0" applyNumberFormat="1" applyFont="1" applyFill="1" applyBorder="1" applyAlignment="1">
      <alignment horizontal="right" indent="1"/>
    </xf>
    <xf numFmtId="165" fontId="15" fillId="0" borderId="1" xfId="0" applyNumberFormat="1" applyFont="1" applyFill="1" applyBorder="1"/>
    <xf numFmtId="165" fontId="15" fillId="0" borderId="13" xfId="0" applyNumberFormat="1" applyFont="1" applyFill="1" applyBorder="1"/>
    <xf numFmtId="165" fontId="15" fillId="0" borderId="39" xfId="0" applyNumberFormat="1" applyFont="1" applyFill="1" applyBorder="1" applyAlignment="1">
      <alignment horizontal="center"/>
    </xf>
    <xf numFmtId="165" fontId="15" fillId="0" borderId="16" xfId="0" applyNumberFormat="1" applyFont="1" applyFill="1" applyBorder="1"/>
    <xf numFmtId="165" fontId="15" fillId="0" borderId="37" xfId="0" applyNumberFormat="1" applyFont="1" applyFill="1" applyBorder="1"/>
    <xf numFmtId="165" fontId="15" fillId="0" borderId="19" xfId="0" applyNumberFormat="1" applyFont="1" applyFill="1" applyBorder="1"/>
    <xf numFmtId="165" fontId="16" fillId="0" borderId="113" xfId="0" applyNumberFormat="1" applyFont="1" applyFill="1" applyBorder="1" applyAlignment="1">
      <alignment horizontal="right" indent="1"/>
    </xf>
    <xf numFmtId="165" fontId="46" fillId="4" borderId="15" xfId="0" applyNumberFormat="1" applyFont="1" applyFill="1" applyBorder="1"/>
    <xf numFmtId="168" fontId="24" fillId="0" borderId="201" xfId="0" applyNumberFormat="1" applyFont="1" applyFill="1" applyBorder="1" applyAlignment="1">
      <alignment horizontal="center"/>
    </xf>
    <xf numFmtId="168" fontId="31" fillId="0" borderId="34" xfId="0" applyNumberFormat="1" applyFont="1" applyFill="1" applyBorder="1" applyAlignment="1">
      <alignment horizontal="right" indent="1"/>
    </xf>
    <xf numFmtId="168" fontId="31" fillId="0" borderId="16" xfId="0" applyNumberFormat="1" applyFont="1" applyFill="1" applyBorder="1" applyAlignment="1">
      <alignment horizontal="right" indent="1"/>
    </xf>
    <xf numFmtId="164" fontId="16" fillId="0" borderId="98" xfId="0" applyNumberFormat="1" applyFont="1" applyFill="1" applyBorder="1" applyAlignment="1">
      <alignment horizontal="right" indent="1"/>
    </xf>
    <xf numFmtId="10" fontId="22" fillId="0" borderId="103" xfId="1" applyNumberFormat="1" applyFont="1" applyFill="1" applyBorder="1" applyAlignment="1">
      <alignment horizontal="center"/>
    </xf>
    <xf numFmtId="164" fontId="22" fillId="5" borderId="49" xfId="0" applyNumberFormat="1" applyFont="1" applyFill="1" applyBorder="1" applyAlignment="1">
      <alignment horizontal="right"/>
    </xf>
    <xf numFmtId="165" fontId="3" fillId="0" borderId="26" xfId="0" applyNumberFormat="1" applyFont="1" applyFill="1" applyBorder="1" applyAlignment="1">
      <alignment horizontal="right"/>
    </xf>
    <xf numFmtId="49" fontId="31" fillId="0" borderId="61" xfId="0" applyNumberFormat="1" applyFont="1" applyBorder="1" applyAlignment="1">
      <alignment horizontal="left" wrapText="1" indent="3"/>
    </xf>
    <xf numFmtId="0" fontId="7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6" fillId="0" borderId="61" xfId="0" applyNumberFormat="1" applyFont="1" applyFill="1" applyBorder="1"/>
    <xf numFmtId="165" fontId="16" fillId="0" borderId="16" xfId="0" applyNumberFormat="1" applyFont="1" applyFill="1" applyBorder="1"/>
    <xf numFmtId="169" fontId="43" fillId="10" borderId="30" xfId="0" applyNumberFormat="1" applyFont="1" applyFill="1" applyBorder="1" applyAlignment="1">
      <alignment horizontal="center" vertical="center"/>
    </xf>
    <xf numFmtId="169" fontId="36" fillId="2" borderId="22" xfId="0" applyNumberFormat="1" applyFont="1" applyFill="1" applyBorder="1" applyAlignment="1">
      <alignment horizontal="center" vertical="center"/>
    </xf>
    <xf numFmtId="168" fontId="13" fillId="0" borderId="17" xfId="0" applyNumberFormat="1" applyFont="1" applyFill="1" applyBorder="1" applyAlignment="1">
      <alignment horizontal="right"/>
    </xf>
    <xf numFmtId="3" fontId="40" fillId="5" borderId="142" xfId="0" applyNumberFormat="1" applyFont="1" applyFill="1" applyBorder="1" applyAlignment="1">
      <alignment horizontal="right" indent="1"/>
    </xf>
    <xf numFmtId="3" fontId="40" fillId="0" borderId="52" xfId="0" applyNumberFormat="1" applyFont="1" applyFill="1" applyBorder="1" applyAlignment="1">
      <alignment horizontal="right" indent="1"/>
    </xf>
    <xf numFmtId="165" fontId="40" fillId="0" borderId="52" xfId="0" applyNumberFormat="1" applyFont="1" applyFill="1" applyBorder="1" applyAlignment="1">
      <alignment horizontal="right" indent="1"/>
    </xf>
    <xf numFmtId="165" fontId="40" fillId="0" borderId="117" xfId="0" applyNumberFormat="1" applyFont="1" applyFill="1" applyBorder="1" applyAlignment="1">
      <alignment horizontal="right" indent="1"/>
    </xf>
    <xf numFmtId="0" fontId="43" fillId="10" borderId="39" xfId="0" applyFont="1" applyFill="1" applyBorder="1" applyAlignment="1">
      <alignment horizontal="left" indent="1"/>
    </xf>
    <xf numFmtId="3" fontId="43" fillId="10" borderId="133" xfId="0" applyNumberFormat="1" applyFont="1" applyFill="1" applyBorder="1" applyAlignment="1">
      <alignment horizontal="center"/>
    </xf>
    <xf numFmtId="165" fontId="43" fillId="10" borderId="152" xfId="0" applyNumberFormat="1" applyFont="1" applyFill="1" applyBorder="1" applyAlignment="1">
      <alignment horizontal="center"/>
    </xf>
    <xf numFmtId="165" fontId="43" fillId="10" borderId="39" xfId="0" applyNumberFormat="1" applyFont="1" applyFill="1" applyBorder="1" applyAlignment="1">
      <alignment horizontal="center"/>
    </xf>
    <xf numFmtId="3" fontId="43" fillId="10" borderId="159" xfId="0" applyNumberFormat="1" applyFont="1" applyFill="1" applyBorder="1" applyAlignment="1">
      <alignment horizontal="center"/>
    </xf>
    <xf numFmtId="3" fontId="43" fillId="10" borderId="196" xfId="0" applyNumberFormat="1" applyFont="1" applyFill="1" applyBorder="1" applyAlignment="1">
      <alignment horizontal="center"/>
    </xf>
    <xf numFmtId="165" fontId="30" fillId="0" borderId="9" xfId="0" applyNumberFormat="1" applyFont="1" applyFill="1" applyBorder="1" applyAlignment="1"/>
    <xf numFmtId="165" fontId="30" fillId="0" borderId="113" xfId="0" applyNumberFormat="1" applyFont="1" applyFill="1" applyBorder="1" applyAlignment="1"/>
    <xf numFmtId="164" fontId="26" fillId="0" borderId="28" xfId="0" applyNumberFormat="1" applyFont="1" applyFill="1" applyBorder="1" applyAlignment="1">
      <alignment horizontal="right" indent="1"/>
    </xf>
    <xf numFmtId="164" fontId="16" fillId="0" borderId="29" xfId="0" applyNumberFormat="1" applyFont="1" applyFill="1" applyBorder="1" applyAlignment="1">
      <alignment horizontal="right" indent="1"/>
    </xf>
    <xf numFmtId="164" fontId="16" fillId="0" borderId="28" xfId="0" applyNumberFormat="1" applyFont="1" applyFill="1" applyBorder="1" applyAlignment="1">
      <alignment horizontal="right" indent="1"/>
    </xf>
    <xf numFmtId="165" fontId="16" fillId="0" borderId="28" xfId="0" applyNumberFormat="1" applyFont="1" applyFill="1" applyBorder="1" applyAlignment="1">
      <alignment horizontal="right" indent="1"/>
    </xf>
    <xf numFmtId="165" fontId="16" fillId="0" borderId="19" xfId="0" applyNumberFormat="1" applyFont="1" applyFill="1" applyBorder="1" applyAlignment="1">
      <alignment horizontal="right" indent="1"/>
    </xf>
    <xf numFmtId="10" fontId="22" fillId="0" borderId="203" xfId="1" applyNumberFormat="1" applyFont="1" applyFill="1" applyBorder="1" applyAlignment="1">
      <alignment horizontal="right"/>
    </xf>
    <xf numFmtId="10" fontId="31" fillId="0" borderId="204" xfId="1" applyNumberFormat="1" applyFont="1" applyFill="1" applyBorder="1" applyAlignment="1">
      <alignment horizontal="right" indent="1"/>
    </xf>
    <xf numFmtId="0" fontId="50" fillId="0" borderId="21" xfId="0" applyFont="1" applyFill="1" applyBorder="1" applyAlignment="1">
      <alignment horizontal="left" indent="3"/>
    </xf>
    <xf numFmtId="168" fontId="13" fillId="0" borderId="48" xfId="0" applyNumberFormat="1" applyFont="1" applyFill="1" applyBorder="1" applyAlignment="1">
      <alignment horizontal="right"/>
    </xf>
    <xf numFmtId="3" fontId="71" fillId="0" borderId="32" xfId="0" applyNumberFormat="1" applyFont="1" applyFill="1" applyBorder="1" applyAlignment="1">
      <alignment horizontal="right" indent="1"/>
    </xf>
    <xf numFmtId="3" fontId="71" fillId="0" borderId="52" xfId="0" applyNumberFormat="1" applyFont="1" applyFill="1" applyBorder="1" applyAlignment="1">
      <alignment horizontal="right" indent="1"/>
    </xf>
    <xf numFmtId="3" fontId="71" fillId="0" borderId="31" xfId="0" applyNumberFormat="1" applyFont="1" applyFill="1" applyBorder="1" applyAlignment="1">
      <alignment horizontal="right" indent="1"/>
    </xf>
    <xf numFmtId="3" fontId="58" fillId="0" borderId="147" xfId="0" applyNumberFormat="1" applyFont="1" applyFill="1" applyBorder="1" applyAlignment="1"/>
    <xf numFmtId="165" fontId="19" fillId="0" borderId="133" xfId="0" applyNumberFormat="1" applyFont="1" applyFill="1" applyBorder="1" applyAlignment="1">
      <alignment horizontal="center"/>
    </xf>
    <xf numFmtId="165" fontId="3" fillId="0" borderId="134" xfId="0" applyNumberFormat="1" applyFont="1" applyFill="1" applyBorder="1" applyAlignment="1">
      <alignment horizontal="right"/>
    </xf>
    <xf numFmtId="165" fontId="16" fillId="0" borderId="47" xfId="0" applyNumberFormat="1" applyFont="1" applyFill="1" applyBorder="1" applyAlignment="1">
      <alignment horizontal="center"/>
    </xf>
    <xf numFmtId="165" fontId="28" fillId="8" borderId="130" xfId="0" applyNumberFormat="1" applyFont="1" applyFill="1" applyBorder="1" applyAlignment="1">
      <alignment horizontal="right" indent="1"/>
    </xf>
    <xf numFmtId="165" fontId="31" fillId="0" borderId="131" xfId="0" applyNumberFormat="1" applyFont="1" applyFill="1" applyBorder="1" applyAlignment="1"/>
    <xf numFmtId="165" fontId="31" fillId="0" borderId="48" xfId="0" applyNumberFormat="1" applyFont="1" applyFill="1" applyBorder="1" applyAlignment="1"/>
    <xf numFmtId="165" fontId="31" fillId="0" borderId="132" xfId="0" applyNumberFormat="1" applyFont="1" applyFill="1" applyBorder="1" applyAlignment="1"/>
    <xf numFmtId="165" fontId="19" fillId="0" borderId="25" xfId="0" applyNumberFormat="1" applyFont="1" applyFill="1" applyBorder="1" applyAlignment="1">
      <alignment horizontal="right" indent="2"/>
    </xf>
    <xf numFmtId="165" fontId="24" fillId="0" borderId="133" xfId="0" applyNumberFormat="1" applyFont="1" applyFill="1" applyBorder="1" applyAlignment="1">
      <alignment horizontal="right" indent="2"/>
    </xf>
    <xf numFmtId="165" fontId="24" fillId="0" borderId="136" xfId="0" applyNumberFormat="1" applyFont="1" applyFill="1" applyBorder="1" applyAlignment="1">
      <alignment horizontal="right" indent="2"/>
    </xf>
    <xf numFmtId="165" fontId="13" fillId="0" borderId="62" xfId="0" applyNumberFormat="1" applyFont="1" applyFill="1" applyBorder="1"/>
    <xf numFmtId="165" fontId="13" fillId="0" borderId="48" xfId="0" applyNumberFormat="1" applyFont="1" applyFill="1" applyBorder="1" applyAlignment="1">
      <alignment horizontal="right"/>
    </xf>
    <xf numFmtId="165" fontId="13" fillId="0" borderId="62" xfId="0" applyNumberFormat="1" applyFont="1" applyFill="1" applyBorder="1" applyAlignment="1">
      <alignment horizontal="right"/>
    </xf>
    <xf numFmtId="165" fontId="15" fillId="0" borderId="24" xfId="0" applyNumberFormat="1" applyFont="1" applyFill="1" applyBorder="1"/>
    <xf numFmtId="165" fontId="15" fillId="0" borderId="135" xfId="0" applyNumberFormat="1" applyFont="1" applyFill="1" applyBorder="1"/>
    <xf numFmtId="165" fontId="15" fillId="0" borderId="47" xfId="0" applyNumberFormat="1" applyFont="1" applyFill="1" applyBorder="1"/>
    <xf numFmtId="165" fontId="16" fillId="0" borderId="9" xfId="0" applyNumberFormat="1" applyFont="1" applyFill="1" applyBorder="1" applyAlignment="1">
      <alignment horizontal="right" indent="1"/>
    </xf>
    <xf numFmtId="165" fontId="16" fillId="0" borderId="47" xfId="0" applyNumberFormat="1" applyFont="1" applyFill="1" applyBorder="1" applyAlignment="1">
      <alignment horizontal="right" indent="1"/>
    </xf>
    <xf numFmtId="165" fontId="31" fillId="0" borderId="9" xfId="0" applyNumberFormat="1" applyFont="1" applyFill="1" applyBorder="1" applyAlignment="1">
      <alignment horizontal="right" indent="1"/>
    </xf>
    <xf numFmtId="165" fontId="32" fillId="0" borderId="58" xfId="0" applyNumberFormat="1" applyFont="1" applyFill="1" applyBorder="1" applyAlignment="1"/>
    <xf numFmtId="165" fontId="32" fillId="0" borderId="52" xfId="0" applyNumberFormat="1" applyFont="1" applyFill="1" applyBorder="1" applyAlignment="1">
      <alignment horizontal="right" indent="2"/>
    </xf>
    <xf numFmtId="10" fontId="22" fillId="0" borderId="200" xfId="1" applyNumberFormat="1" applyFont="1" applyFill="1" applyBorder="1" applyAlignment="1">
      <alignment horizontal="right"/>
    </xf>
    <xf numFmtId="165" fontId="43" fillId="10" borderId="152" xfId="0" applyNumberFormat="1" applyFont="1" applyFill="1" applyBorder="1" applyAlignment="1">
      <alignment horizontal="center" vertical="center"/>
    </xf>
    <xf numFmtId="165" fontId="43" fillId="10" borderId="39" xfId="0" applyNumberFormat="1" applyFont="1" applyFill="1" applyBorder="1" applyAlignment="1">
      <alignment horizontal="center" vertical="center"/>
    </xf>
    <xf numFmtId="3" fontId="43" fillId="10" borderId="159" xfId="0" applyNumberFormat="1" applyFont="1" applyFill="1" applyBorder="1" applyAlignment="1">
      <alignment horizontal="center" vertical="center"/>
    </xf>
    <xf numFmtId="165" fontId="49" fillId="0" borderId="76" xfId="0" applyNumberFormat="1" applyFont="1" applyBorder="1" applyAlignment="1"/>
    <xf numFmtId="165" fontId="0" fillId="0" borderId="69" xfId="0" applyNumberFormat="1" applyBorder="1"/>
    <xf numFmtId="165" fontId="0" fillId="0" borderId="70" xfId="0" applyNumberFormat="1" applyBorder="1"/>
    <xf numFmtId="165" fontId="0" fillId="0" borderId="71" xfId="0" applyNumberFormat="1" applyBorder="1"/>
    <xf numFmtId="165" fontId="0" fillId="0" borderId="8" xfId="0" applyNumberFormat="1" applyBorder="1"/>
    <xf numFmtId="165" fontId="0" fillId="0" borderId="11" xfId="0" applyNumberFormat="1" applyBorder="1"/>
    <xf numFmtId="165" fontId="49" fillId="0" borderId="33" xfId="0" applyNumberFormat="1" applyFont="1" applyBorder="1"/>
    <xf numFmtId="165" fontId="0" fillId="0" borderId="72" xfId="0" applyNumberFormat="1" applyBorder="1"/>
    <xf numFmtId="165" fontId="0" fillId="0" borderId="73" xfId="0" applyNumberFormat="1" applyBorder="1"/>
    <xf numFmtId="165" fontId="17" fillId="0" borderId="12" xfId="0" applyNumberFormat="1" applyFont="1" applyBorder="1" applyAlignment="1">
      <alignment vertical="center"/>
    </xf>
    <xf numFmtId="165" fontId="17" fillId="0" borderId="76" xfId="0" applyNumberFormat="1" applyFont="1" applyBorder="1" applyAlignment="1">
      <alignment vertical="center"/>
    </xf>
    <xf numFmtId="165" fontId="0" fillId="0" borderId="72" xfId="0" applyNumberFormat="1" applyBorder="1" applyAlignment="1">
      <alignment horizontal="right" indent="1"/>
    </xf>
    <xf numFmtId="165" fontId="0" fillId="0" borderId="74" xfId="0" applyNumberFormat="1" applyBorder="1" applyAlignment="1">
      <alignment horizontal="right" indent="1"/>
    </xf>
    <xf numFmtId="165" fontId="31" fillId="0" borderId="51" xfId="0" applyNumberFormat="1" applyFont="1" applyBorder="1"/>
    <xf numFmtId="165" fontId="31" fillId="0" borderId="75" xfId="0" applyNumberFormat="1" applyFont="1" applyBorder="1"/>
    <xf numFmtId="165" fontId="31" fillId="0" borderId="29" xfId="0" applyNumberFormat="1" applyFont="1" applyBorder="1"/>
    <xf numFmtId="10" fontId="65" fillId="6" borderId="205" xfId="1" applyNumberFormat="1" applyFont="1" applyFill="1" applyBorder="1"/>
    <xf numFmtId="164" fontId="16" fillId="0" borderId="62" xfId="0" applyNumberFormat="1" applyFont="1" applyFill="1" applyBorder="1"/>
    <xf numFmtId="164" fontId="16" fillId="0" borderId="18" xfId="0" applyNumberFormat="1" applyFont="1" applyFill="1" applyBorder="1"/>
    <xf numFmtId="164" fontId="50" fillId="0" borderId="18" xfId="0" applyNumberFormat="1" applyFont="1" applyFill="1" applyBorder="1"/>
    <xf numFmtId="165" fontId="15" fillId="0" borderId="62" xfId="0" applyNumberFormat="1" applyFont="1" applyFill="1" applyBorder="1"/>
    <xf numFmtId="164" fontId="52" fillId="0" borderId="108" xfId="0" applyNumberFormat="1" applyFont="1" applyFill="1" applyBorder="1" applyAlignment="1">
      <alignment horizontal="right" indent="1"/>
    </xf>
    <xf numFmtId="169" fontId="32" fillId="0" borderId="31" xfId="0" applyNumberFormat="1" applyFont="1" applyFill="1" applyBorder="1" applyAlignment="1">
      <alignment horizontal="right" indent="2"/>
    </xf>
    <xf numFmtId="168" fontId="49" fillId="0" borderId="33" xfId="0" applyNumberFormat="1" applyFont="1" applyBorder="1"/>
    <xf numFmtId="168" fontId="0" fillId="0" borderId="8" xfId="0" applyNumberFormat="1" applyBorder="1"/>
    <xf numFmtId="3" fontId="69" fillId="10" borderId="141" xfId="0" applyNumberFormat="1" applyFont="1" applyFill="1" applyBorder="1" applyAlignment="1">
      <alignment horizontal="center"/>
    </xf>
    <xf numFmtId="164" fontId="52" fillId="0" borderId="48" xfId="0" applyNumberFormat="1" applyFont="1" applyFill="1" applyBorder="1"/>
    <xf numFmtId="3" fontId="30" fillId="0" borderId="206" xfId="0" applyNumberFormat="1" applyFont="1" applyFill="1" applyBorder="1"/>
    <xf numFmtId="10" fontId="31" fillId="0" borderId="207" xfId="1" applyNumberFormat="1" applyFont="1" applyFill="1" applyBorder="1" applyAlignment="1">
      <alignment horizontal="right" indent="1"/>
    </xf>
    <xf numFmtId="3" fontId="30" fillId="0" borderId="62" xfId="0" applyNumberFormat="1" applyFont="1" applyFill="1" applyBorder="1" applyAlignment="1"/>
    <xf numFmtId="3" fontId="30" fillId="0" borderId="18" xfId="0" applyNumberFormat="1" applyFont="1" applyFill="1" applyBorder="1" applyAlignment="1"/>
    <xf numFmtId="165" fontId="30" fillId="0" borderId="17" xfId="0" applyNumberFormat="1" applyFont="1" applyFill="1" applyBorder="1" applyAlignment="1"/>
    <xf numFmtId="165" fontId="30" fillId="0" borderId="16" xfId="0" applyNumberFormat="1" applyFont="1" applyFill="1" applyBorder="1" applyAlignment="1"/>
    <xf numFmtId="0" fontId="30" fillId="0" borderId="113" xfId="0" applyFont="1" applyBorder="1" applyAlignment="1">
      <alignment horizontal="left" indent="4"/>
    </xf>
    <xf numFmtId="3" fontId="30" fillId="0" borderId="24" xfId="0" applyNumberFormat="1" applyFont="1" applyFill="1" applyBorder="1" applyAlignment="1"/>
    <xf numFmtId="3" fontId="30" fillId="0" borderId="9" xfId="0" applyNumberFormat="1" applyFont="1" applyFill="1" applyBorder="1" applyAlignment="1"/>
    <xf numFmtId="3" fontId="72" fillId="0" borderId="32" xfId="0" applyNumberFormat="1" applyFont="1" applyFill="1" applyBorder="1" applyAlignment="1">
      <alignment horizontal="right" indent="2"/>
    </xf>
    <xf numFmtId="3" fontId="72" fillId="0" borderId="58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vertical="center" wrapText="1"/>
    </xf>
    <xf numFmtId="164" fontId="27" fillId="5" borderId="62" xfId="0" applyNumberFormat="1" applyFont="1" applyFill="1" applyBorder="1" applyAlignment="1"/>
    <xf numFmtId="164" fontId="31" fillId="0" borderId="18" xfId="0" applyNumberFormat="1" applyFont="1" applyFill="1" applyBorder="1" applyAlignment="1"/>
    <xf numFmtId="164" fontId="31" fillId="0" borderId="99" xfId="0" applyNumberFormat="1" applyFont="1" applyFill="1" applyBorder="1" applyAlignment="1"/>
    <xf numFmtId="165" fontId="31" fillId="0" borderId="99" xfId="0" applyNumberFormat="1" applyFont="1" applyFill="1" applyBorder="1" applyAlignment="1"/>
    <xf numFmtId="165" fontId="31" fillId="0" borderId="62" xfId="0" applyNumberFormat="1" applyFont="1" applyFill="1" applyBorder="1" applyAlignment="1"/>
    <xf numFmtId="164" fontId="31" fillId="0" borderId="108" xfId="0" applyNumberFormat="1" applyFont="1" applyFill="1" applyBorder="1" applyAlignment="1">
      <alignment horizontal="right" indent="1"/>
    </xf>
    <xf numFmtId="164" fontId="22" fillId="5" borderId="17" xfId="0" applyNumberFormat="1" applyFont="1" applyFill="1" applyBorder="1" applyAlignment="1">
      <alignment horizontal="right"/>
    </xf>
    <xf numFmtId="3" fontId="74" fillId="0" borderId="57" xfId="0" applyNumberFormat="1" applyFont="1" applyFill="1" applyBorder="1" applyAlignment="1">
      <alignment horizontal="center"/>
    </xf>
    <xf numFmtId="3" fontId="75" fillId="0" borderId="18" xfId="0" applyNumberFormat="1" applyFont="1" applyFill="1" applyBorder="1" applyAlignment="1">
      <alignment horizontal="right"/>
    </xf>
    <xf numFmtId="3" fontId="75" fillId="0" borderId="17" xfId="0" applyNumberFormat="1" applyFont="1" applyFill="1" applyBorder="1"/>
    <xf numFmtId="169" fontId="32" fillId="0" borderId="32" xfId="0" applyNumberFormat="1" applyFont="1" applyFill="1" applyBorder="1" applyAlignment="1">
      <alignment horizontal="right" indent="2"/>
    </xf>
    <xf numFmtId="0" fontId="50" fillId="0" borderId="37" xfId="0" applyFont="1" applyFill="1" applyBorder="1" applyAlignment="1">
      <alignment horizontal="left" indent="3"/>
    </xf>
    <xf numFmtId="164" fontId="28" fillId="0" borderId="48" xfId="0" applyNumberFormat="1" applyFont="1" applyFill="1" applyBorder="1"/>
    <xf numFmtId="164" fontId="28" fillId="0" borderId="132" xfId="0" applyNumberFormat="1" applyFont="1" applyFill="1" applyBorder="1"/>
    <xf numFmtId="3" fontId="32" fillId="5" borderId="47" xfId="0" applyNumberFormat="1" applyFont="1" applyFill="1" applyBorder="1" applyAlignment="1">
      <alignment horizontal="center"/>
    </xf>
    <xf numFmtId="3" fontId="75" fillId="0" borderId="18" xfId="0" applyNumberFormat="1" applyFont="1" applyFill="1" applyBorder="1" applyAlignment="1"/>
    <xf numFmtId="3" fontId="75" fillId="0" borderId="26" xfId="0" applyNumberFormat="1" applyFont="1" applyFill="1" applyBorder="1" applyAlignment="1"/>
    <xf numFmtId="169" fontId="75" fillId="0" borderId="18" xfId="0" applyNumberFormat="1" applyFont="1" applyFill="1" applyBorder="1" applyAlignment="1"/>
    <xf numFmtId="3" fontId="75" fillId="0" borderId="17" xfId="0" applyNumberFormat="1" applyFont="1" applyFill="1" applyBorder="1" applyAlignment="1"/>
    <xf numFmtId="0" fontId="32" fillId="0" borderId="21" xfId="0" applyFont="1" applyBorder="1" applyAlignment="1">
      <alignment horizontal="left" indent="2"/>
    </xf>
    <xf numFmtId="3" fontId="40" fillId="0" borderId="114" xfId="0" applyNumberFormat="1" applyFont="1" applyFill="1" applyBorder="1" applyAlignment="1"/>
    <xf numFmtId="3" fontId="58" fillId="0" borderId="17" xfId="0" applyNumberFormat="1" applyFont="1" applyFill="1" applyBorder="1" applyAlignment="1"/>
    <xf numFmtId="3" fontId="69" fillId="10" borderId="141" xfId="0" applyNumberFormat="1" applyFont="1" applyFill="1" applyBorder="1" applyAlignment="1">
      <alignment horizontal="center" vertical="center"/>
    </xf>
    <xf numFmtId="3" fontId="58" fillId="0" borderId="18" xfId="0" applyNumberFormat="1" applyFont="1" applyFill="1" applyBorder="1" applyAlignment="1"/>
    <xf numFmtId="0" fontId="12" fillId="12" borderId="63" xfId="0" applyFont="1" applyFill="1" applyBorder="1" applyAlignment="1">
      <alignment horizontal="center" vertical="center" wrapText="1"/>
    </xf>
    <xf numFmtId="0" fontId="13" fillId="12" borderId="60" xfId="0" applyFont="1" applyFill="1" applyBorder="1" applyAlignment="1">
      <alignment horizontal="center" vertical="center" wrapText="1" shrinkToFit="1"/>
    </xf>
    <xf numFmtId="0" fontId="13" fillId="12" borderId="59" xfId="0" applyFont="1" applyFill="1" applyBorder="1" applyAlignment="1">
      <alignment horizontal="center" vertical="center" wrapText="1" shrinkToFit="1"/>
    </xf>
    <xf numFmtId="10" fontId="31" fillId="0" borderId="170" xfId="1" applyNumberFormat="1" applyFont="1" applyFill="1" applyBorder="1" applyAlignment="1">
      <alignment horizontal="center"/>
    </xf>
    <xf numFmtId="10" fontId="31" fillId="0" borderId="169" xfId="1" applyNumberFormat="1" applyFont="1" applyFill="1" applyBorder="1" applyAlignment="1">
      <alignment horizontal="center"/>
    </xf>
    <xf numFmtId="0" fontId="9" fillId="4" borderId="21" xfId="0" applyFont="1" applyFill="1" applyBorder="1"/>
    <xf numFmtId="164" fontId="46" fillId="4" borderId="47" xfId="0" applyNumberFormat="1" applyFont="1" applyFill="1" applyBorder="1"/>
    <xf numFmtId="164" fontId="46" fillId="4" borderId="11" xfId="0" applyNumberFormat="1" applyFont="1" applyFill="1" applyBorder="1"/>
    <xf numFmtId="165" fontId="46" fillId="4" borderId="47" xfId="0" applyNumberFormat="1" applyFont="1" applyFill="1" applyBorder="1"/>
    <xf numFmtId="164" fontId="46" fillId="4" borderId="102" xfId="0" applyNumberFormat="1" applyFont="1" applyFill="1" applyBorder="1"/>
    <xf numFmtId="10" fontId="46" fillId="4" borderId="102" xfId="1" applyNumberFormat="1" applyFont="1" applyFill="1" applyBorder="1"/>
    <xf numFmtId="0" fontId="43" fillId="0" borderId="19" xfId="0" applyFont="1" applyFill="1" applyBorder="1" applyAlignment="1">
      <alignment horizontal="left" indent="1"/>
    </xf>
    <xf numFmtId="164" fontId="32" fillId="0" borderId="28" xfId="0" applyNumberFormat="1" applyFont="1" applyFill="1" applyBorder="1" applyAlignment="1">
      <alignment horizontal="center"/>
    </xf>
    <xf numFmtId="164" fontId="32" fillId="0" borderId="29" xfId="0" applyNumberFormat="1" applyFont="1" applyFill="1" applyBorder="1" applyAlignment="1">
      <alignment horizontal="center"/>
    </xf>
    <xf numFmtId="164" fontId="16" fillId="0" borderId="98" xfId="0" applyNumberFormat="1" applyFont="1" applyFill="1" applyBorder="1" applyAlignment="1"/>
    <xf numFmtId="165" fontId="32" fillId="0" borderId="28" xfId="0" applyNumberFormat="1" applyFont="1" applyFill="1" applyBorder="1" applyAlignment="1">
      <alignment horizontal="center"/>
    </xf>
    <xf numFmtId="164" fontId="32" fillId="0" borderId="103" xfId="0" applyNumberFormat="1" applyFont="1" applyFill="1" applyBorder="1" applyAlignment="1">
      <alignment horizontal="center"/>
    </xf>
    <xf numFmtId="10" fontId="31" fillId="0" borderId="103" xfId="1" applyNumberFormat="1" applyFont="1" applyFill="1" applyBorder="1" applyAlignment="1">
      <alignment horizontal="right" indent="1"/>
    </xf>
    <xf numFmtId="0" fontId="43" fillId="0" borderId="210" xfId="0" applyFont="1" applyFill="1" applyBorder="1" applyAlignment="1">
      <alignment horizontal="left" indent="1"/>
    </xf>
    <xf numFmtId="164" fontId="32" fillId="0" borderId="211" xfId="0" applyNumberFormat="1" applyFont="1" applyFill="1" applyBorder="1" applyAlignment="1">
      <alignment horizontal="center"/>
    </xf>
    <xf numFmtId="164" fontId="32" fillId="0" borderId="212" xfId="0" applyNumberFormat="1" applyFont="1" applyFill="1" applyBorder="1" applyAlignment="1">
      <alignment horizontal="center"/>
    </xf>
    <xf numFmtId="165" fontId="32" fillId="0" borderId="211" xfId="0" applyNumberFormat="1" applyFont="1" applyFill="1" applyBorder="1" applyAlignment="1">
      <alignment horizontal="center"/>
    </xf>
    <xf numFmtId="164" fontId="32" fillId="0" borderId="213" xfId="0" applyNumberFormat="1" applyFont="1" applyFill="1" applyBorder="1" applyAlignment="1">
      <alignment horizontal="center"/>
    </xf>
    <xf numFmtId="10" fontId="31" fillId="0" borderId="213" xfId="1" applyNumberFormat="1" applyFont="1" applyFill="1" applyBorder="1" applyAlignment="1">
      <alignment horizontal="center"/>
    </xf>
    <xf numFmtId="165" fontId="16" fillId="0" borderId="132" xfId="0" applyNumberFormat="1" applyFont="1" applyFill="1" applyBorder="1"/>
    <xf numFmtId="10" fontId="22" fillId="0" borderId="214" xfId="1" applyNumberFormat="1" applyFont="1" applyFill="1" applyBorder="1" applyAlignment="1">
      <alignment horizontal="center"/>
    </xf>
    <xf numFmtId="10" fontId="22" fillId="0" borderId="215" xfId="1" applyNumberFormat="1" applyFont="1" applyFill="1" applyBorder="1" applyAlignment="1">
      <alignment horizontal="right"/>
    </xf>
    <xf numFmtId="0" fontId="13" fillId="0" borderId="189" xfId="0" applyFont="1" applyFill="1" applyBorder="1" applyAlignment="1">
      <alignment horizontal="left" indent="3"/>
    </xf>
    <xf numFmtId="164" fontId="13" fillId="0" borderId="189" xfId="0" applyNumberFormat="1" applyFont="1" applyFill="1" applyBorder="1" applyAlignment="1">
      <alignment horizontal="right"/>
    </xf>
    <xf numFmtId="164" fontId="22" fillId="0" borderId="189" xfId="0" applyNumberFormat="1" applyFont="1" applyFill="1" applyBorder="1" applyAlignment="1">
      <alignment horizontal="right"/>
    </xf>
    <xf numFmtId="165" fontId="13" fillId="0" borderId="189" xfId="0" applyNumberFormat="1" applyFont="1" applyFill="1" applyBorder="1" applyAlignment="1">
      <alignment horizontal="right"/>
    </xf>
    <xf numFmtId="49" fontId="28" fillId="0" borderId="39" xfId="0" applyNumberFormat="1" applyFont="1" applyBorder="1" applyAlignment="1">
      <alignment horizontal="left" wrapText="1" indent="1"/>
    </xf>
    <xf numFmtId="49" fontId="19" fillId="0" borderId="5" xfId="0" applyNumberFormat="1" applyFont="1" applyBorder="1" applyAlignment="1">
      <alignment horizontal="left" wrapText="1" indent="1"/>
    </xf>
    <xf numFmtId="49" fontId="31" fillId="0" borderId="16" xfId="0" applyNumberFormat="1" applyFont="1" applyFill="1" applyBorder="1" applyAlignment="1">
      <alignment horizontal="left" wrapText="1" indent="3"/>
    </xf>
    <xf numFmtId="0" fontId="16" fillId="0" borderId="218" xfId="0" applyFont="1" applyFill="1" applyBorder="1" applyAlignment="1">
      <alignment horizontal="left" indent="1"/>
    </xf>
    <xf numFmtId="0" fontId="16" fillId="0" borderId="61" xfId="0" applyFont="1" applyFill="1" applyBorder="1" applyAlignment="1">
      <alignment horizontal="left" indent="1"/>
    </xf>
    <xf numFmtId="0" fontId="26" fillId="0" borderId="4" xfId="0" applyFont="1" applyBorder="1" applyAlignment="1">
      <alignment horizontal="left" indent="1"/>
    </xf>
    <xf numFmtId="0" fontId="39" fillId="0" borderId="13" xfId="0" applyFont="1" applyBorder="1" applyAlignment="1">
      <alignment horizontal="left" indent="2"/>
    </xf>
    <xf numFmtId="3" fontId="13" fillId="5" borderId="25" xfId="0" applyNumberFormat="1" applyFont="1" applyFill="1" applyBorder="1" applyAlignment="1">
      <alignment horizontal="center"/>
    </xf>
    <xf numFmtId="3" fontId="13" fillId="0" borderId="8" xfId="0" applyNumberFormat="1" applyFont="1" applyFill="1" applyBorder="1" applyAlignment="1">
      <alignment horizontal="center"/>
    </xf>
    <xf numFmtId="3" fontId="74" fillId="0" borderId="8" xfId="0" applyNumberFormat="1" applyFont="1" applyFill="1" applyBorder="1" applyAlignment="1">
      <alignment horizontal="center"/>
    </xf>
    <xf numFmtId="3" fontId="13" fillId="0" borderId="65" xfId="0" applyNumberFormat="1" applyFont="1" applyFill="1" applyBorder="1" applyAlignment="1">
      <alignment horizontal="center"/>
    </xf>
    <xf numFmtId="165" fontId="13" fillId="0" borderId="8" xfId="0" applyNumberFormat="1" applyFont="1" applyFill="1" applyBorder="1" applyAlignment="1">
      <alignment horizontal="center"/>
    </xf>
    <xf numFmtId="165" fontId="13" fillId="0" borderId="13" xfId="0" applyNumberFormat="1" applyFont="1" applyFill="1" applyBorder="1" applyAlignment="1">
      <alignment horizontal="center"/>
    </xf>
    <xf numFmtId="0" fontId="30" fillId="0" borderId="117" xfId="0" applyFont="1" applyBorder="1" applyAlignment="1">
      <alignment horizontal="left" indent="2"/>
    </xf>
    <xf numFmtId="3" fontId="32" fillId="5" borderId="142" xfId="0" applyNumberFormat="1" applyFont="1" applyFill="1" applyBorder="1" applyAlignment="1">
      <alignment horizontal="right" indent="2"/>
    </xf>
    <xf numFmtId="3" fontId="16" fillId="0" borderId="52" xfId="0" applyNumberFormat="1" applyFont="1" applyFill="1" applyBorder="1" applyAlignment="1">
      <alignment horizontal="center"/>
    </xf>
    <xf numFmtId="3" fontId="16" fillId="0" borderId="52" xfId="0" applyNumberFormat="1" applyFont="1" applyFill="1" applyBorder="1" applyAlignment="1">
      <alignment horizontal="right" indent="2"/>
    </xf>
    <xf numFmtId="165" fontId="16" fillId="0" borderId="52" xfId="0" applyNumberFormat="1" applyFont="1" applyFill="1" applyBorder="1" applyAlignment="1">
      <alignment horizontal="center"/>
    </xf>
    <xf numFmtId="165" fontId="16" fillId="0" borderId="117" xfId="0" applyNumberFormat="1" applyFont="1" applyFill="1" applyBorder="1" applyAlignment="1">
      <alignment horizontal="center"/>
    </xf>
    <xf numFmtId="169" fontId="16" fillId="0" borderId="8" xfId="0" applyNumberFormat="1" applyFont="1" applyFill="1" applyBorder="1" applyAlignment="1">
      <alignment horizontal="center"/>
    </xf>
    <xf numFmtId="164" fontId="28" fillId="5" borderId="133" xfId="0" applyNumberFormat="1" applyFont="1" applyFill="1" applyBorder="1" applyAlignment="1">
      <alignment horizontal="right" indent="1"/>
    </xf>
    <xf numFmtId="164" fontId="28" fillId="0" borderId="152" xfId="0" applyNumberFormat="1" applyFont="1" applyFill="1" applyBorder="1" applyAlignment="1">
      <alignment horizontal="right" indent="1"/>
    </xf>
    <xf numFmtId="164" fontId="28" fillId="0" borderId="40" xfId="0" applyNumberFormat="1" applyFont="1" applyFill="1" applyBorder="1" applyAlignment="1">
      <alignment horizontal="right" indent="1"/>
    </xf>
    <xf numFmtId="164" fontId="28" fillId="0" borderId="159" xfId="0" applyNumberFormat="1" applyFont="1" applyFill="1" applyBorder="1" applyAlignment="1">
      <alignment horizontal="right" indent="1"/>
    </xf>
    <xf numFmtId="165" fontId="28" fillId="0" borderId="40" xfId="0" applyNumberFormat="1" applyFont="1" applyFill="1" applyBorder="1" applyAlignment="1">
      <alignment horizontal="right" indent="1"/>
    </xf>
    <xf numFmtId="165" fontId="28" fillId="0" borderId="133" xfId="0" applyNumberFormat="1" applyFont="1" applyFill="1" applyBorder="1" applyAlignment="1">
      <alignment horizontal="right" indent="1"/>
    </xf>
    <xf numFmtId="164" fontId="28" fillId="0" borderId="196" xfId="0" applyNumberFormat="1" applyFont="1" applyFill="1" applyBorder="1" applyAlignment="1">
      <alignment horizontal="right" indent="1"/>
    </xf>
    <xf numFmtId="10" fontId="49" fillId="0" borderId="91" xfId="1" applyNumberFormat="1" applyFont="1" applyBorder="1" applyAlignment="1"/>
    <xf numFmtId="10" fontId="0" fillId="0" borderId="79" xfId="1" applyNumberFormat="1" applyFont="1" applyBorder="1"/>
    <xf numFmtId="10" fontId="0" fillId="0" borderId="81" xfId="1" applyNumberFormat="1" applyFont="1" applyBorder="1"/>
    <xf numFmtId="10" fontId="0" fillId="0" borderId="83" xfId="1" applyNumberFormat="1" applyFont="1" applyBorder="1" applyAlignment="1">
      <alignment horizontal="center"/>
    </xf>
    <xf numFmtId="10" fontId="0" fillId="0" borderId="65" xfId="1" applyNumberFormat="1" applyFont="1" applyBorder="1"/>
    <xf numFmtId="10" fontId="49" fillId="0" borderId="77" xfId="1" applyNumberFormat="1" applyFont="1" applyBorder="1"/>
    <xf numFmtId="10" fontId="0" fillId="0" borderId="86" xfId="1" applyNumberFormat="1" applyFont="1" applyBorder="1"/>
    <xf numFmtId="10" fontId="0" fillId="0" borderId="88" xfId="1" applyNumberFormat="1" applyFont="1" applyBorder="1"/>
    <xf numFmtId="10" fontId="17" fillId="0" borderId="220" xfId="1" applyNumberFormat="1" applyFont="1" applyBorder="1" applyAlignment="1">
      <alignment vertical="center"/>
    </xf>
    <xf numFmtId="10" fontId="53" fillId="13" borderId="84" xfId="1" applyNumberFormat="1" applyFont="1" applyFill="1" applyBorder="1" applyAlignment="1">
      <alignment horizontal="center"/>
    </xf>
    <xf numFmtId="10" fontId="17" fillId="0" borderId="91" xfId="1" applyNumberFormat="1" applyFont="1" applyBorder="1" applyAlignment="1">
      <alignment vertical="center"/>
    </xf>
    <xf numFmtId="10" fontId="0" fillId="0" borderId="86" xfId="1" applyNumberFormat="1" applyFont="1" applyBorder="1" applyAlignment="1">
      <alignment horizontal="right" indent="1"/>
    </xf>
    <xf numFmtId="10" fontId="0" fillId="0" borderId="93" xfId="1" applyNumberFormat="1" applyFont="1" applyBorder="1" applyAlignment="1">
      <alignment horizontal="right" indent="1"/>
    </xf>
    <xf numFmtId="10" fontId="31" fillId="0" borderId="95" xfId="1" applyNumberFormat="1" applyFont="1" applyBorder="1"/>
    <xf numFmtId="10" fontId="31" fillId="0" borderId="97" xfId="1" applyNumberFormat="1" applyFont="1" applyBorder="1"/>
    <xf numFmtId="10" fontId="31" fillId="0" borderId="98" xfId="1" applyNumberFormat="1" applyFont="1" applyBorder="1"/>
    <xf numFmtId="3" fontId="32" fillId="5" borderId="47" xfId="0" applyNumberFormat="1" applyFont="1" applyFill="1" applyBorder="1" applyAlignment="1">
      <alignment horizontal="right" indent="2"/>
    </xf>
    <xf numFmtId="3" fontId="32" fillId="0" borderId="11" xfId="0" applyNumberFormat="1" applyFont="1" applyFill="1" applyBorder="1" applyAlignment="1">
      <alignment horizontal="right" indent="2"/>
    </xf>
    <xf numFmtId="3" fontId="72" fillId="0" borderId="11" xfId="0" applyNumberFormat="1" applyFont="1" applyFill="1" applyBorder="1" applyAlignment="1">
      <alignment horizontal="right" indent="2"/>
    </xf>
    <xf numFmtId="165" fontId="32" fillId="0" borderId="11" xfId="0" applyNumberFormat="1" applyFont="1" applyFill="1" applyBorder="1" applyAlignment="1">
      <alignment horizontal="right" indent="2"/>
    </xf>
    <xf numFmtId="165" fontId="32" fillId="0" borderId="21" xfId="0" applyNumberFormat="1" applyFont="1" applyFill="1" applyBorder="1" applyAlignment="1">
      <alignment horizontal="right" indent="2"/>
    </xf>
    <xf numFmtId="0" fontId="32" fillId="0" borderId="117" xfId="0" applyFont="1" applyBorder="1" applyAlignment="1">
      <alignment horizontal="left" indent="2"/>
    </xf>
    <xf numFmtId="3" fontId="32" fillId="0" borderId="52" xfId="0" applyNumberFormat="1" applyFont="1" applyFill="1" applyBorder="1" applyAlignment="1">
      <alignment horizontal="right" indent="2"/>
    </xf>
    <xf numFmtId="10" fontId="22" fillId="0" borderId="214" xfId="1" applyNumberFormat="1" applyFont="1" applyFill="1" applyBorder="1" applyAlignment="1">
      <alignment horizontal="right"/>
    </xf>
    <xf numFmtId="10" fontId="31" fillId="0" borderId="221" xfId="1" applyNumberFormat="1" applyFont="1" applyFill="1" applyBorder="1" applyAlignment="1">
      <alignment horizontal="right" indent="1"/>
    </xf>
    <xf numFmtId="0" fontId="76" fillId="0" borderId="13" xfId="0" applyFont="1" applyBorder="1"/>
    <xf numFmtId="0" fontId="26" fillId="0" borderId="218" xfId="0" applyFont="1" applyBorder="1" applyAlignment="1">
      <alignment horizontal="left" indent="1"/>
    </xf>
    <xf numFmtId="164" fontId="26" fillId="0" borderId="222" xfId="0" applyNumberFormat="1" applyFont="1" applyFill="1" applyBorder="1" applyAlignment="1">
      <alignment horizontal="right" indent="1"/>
    </xf>
    <xf numFmtId="164" fontId="16" fillId="0" borderId="182" xfId="0" applyNumberFormat="1" applyFont="1" applyFill="1" applyBorder="1" applyAlignment="1">
      <alignment horizontal="right" indent="1"/>
    </xf>
    <xf numFmtId="164" fontId="16" fillId="0" borderId="222" xfId="0" applyNumberFormat="1" applyFont="1" applyFill="1" applyBorder="1" applyAlignment="1">
      <alignment horizontal="right" indent="1"/>
    </xf>
    <xf numFmtId="164" fontId="16" fillId="0" borderId="223" xfId="0" applyNumberFormat="1" applyFont="1" applyFill="1" applyBorder="1" applyAlignment="1">
      <alignment horizontal="right" indent="1"/>
    </xf>
    <xf numFmtId="165" fontId="16" fillId="0" borderId="222" xfId="0" applyNumberFormat="1" applyFont="1" applyFill="1" applyBorder="1" applyAlignment="1">
      <alignment horizontal="right" indent="1"/>
    </xf>
    <xf numFmtId="165" fontId="16" fillId="0" borderId="218" xfId="0" applyNumberFormat="1" applyFont="1" applyFill="1" applyBorder="1" applyAlignment="1">
      <alignment horizontal="right" indent="1"/>
    </xf>
    <xf numFmtId="0" fontId="26" fillId="0" borderId="37" xfId="0" applyFont="1" applyBorder="1" applyAlignment="1">
      <alignment horizontal="left" indent="1"/>
    </xf>
    <xf numFmtId="164" fontId="26" fillId="0" borderId="132" xfId="0" applyNumberFormat="1" applyFont="1" applyFill="1" applyBorder="1" applyAlignment="1">
      <alignment horizontal="right" indent="1"/>
    </xf>
    <xf numFmtId="164" fontId="16" fillId="0" borderId="26" xfId="0" applyNumberFormat="1" applyFont="1" applyFill="1" applyBorder="1" applyAlignment="1">
      <alignment horizontal="right" indent="1"/>
    </xf>
    <xf numFmtId="164" fontId="16" fillId="0" borderId="132" xfId="0" applyNumberFormat="1" applyFont="1" applyFill="1" applyBorder="1" applyAlignment="1">
      <alignment horizontal="right" indent="1"/>
    </xf>
    <xf numFmtId="164" fontId="16" fillId="0" borderId="109" xfId="0" applyNumberFormat="1" applyFont="1" applyFill="1" applyBorder="1" applyAlignment="1">
      <alignment horizontal="right" indent="1"/>
    </xf>
    <xf numFmtId="165" fontId="16" fillId="0" borderId="132" xfId="0" applyNumberFormat="1" applyFont="1" applyFill="1" applyBorder="1" applyAlignment="1">
      <alignment horizontal="right" indent="1"/>
    </xf>
    <xf numFmtId="165" fontId="16" fillId="0" borderId="37" xfId="0" applyNumberFormat="1" applyFont="1" applyFill="1" applyBorder="1" applyAlignment="1">
      <alignment horizontal="right" indent="1"/>
    </xf>
    <xf numFmtId="164" fontId="16" fillId="0" borderId="131" xfId="0" applyNumberFormat="1" applyFont="1" applyFill="1" applyBorder="1"/>
    <xf numFmtId="164" fontId="50" fillId="0" borderId="48" xfId="0" applyNumberFormat="1" applyFont="1" applyFill="1" applyBorder="1"/>
    <xf numFmtId="165" fontId="16" fillId="0" borderId="108" xfId="0" applyNumberFormat="1" applyFont="1" applyFill="1" applyBorder="1" applyAlignment="1">
      <alignment horizontal="right" indent="1"/>
    </xf>
    <xf numFmtId="165" fontId="77" fillId="0" borderId="0" xfId="0" applyNumberFormat="1" applyFont="1" applyFill="1" applyBorder="1" applyAlignment="1">
      <alignment horizontal="right"/>
    </xf>
    <xf numFmtId="165" fontId="16" fillId="0" borderId="34" xfId="0" applyNumberFormat="1" applyFont="1" applyFill="1" applyBorder="1"/>
    <xf numFmtId="165" fontId="15" fillId="4" borderId="158" xfId="0" applyNumberFormat="1" applyFont="1" applyFill="1" applyBorder="1"/>
    <xf numFmtId="0" fontId="26" fillId="0" borderId="19" xfId="0" applyFont="1" applyBorder="1" applyAlignment="1">
      <alignment horizontal="left" indent="1"/>
    </xf>
    <xf numFmtId="0" fontId="26" fillId="0" borderId="225" xfId="0" applyFont="1" applyBorder="1" applyAlignment="1">
      <alignment horizontal="left" indent="1"/>
    </xf>
    <xf numFmtId="164" fontId="16" fillId="0" borderId="227" xfId="0" applyNumberFormat="1" applyFont="1" applyFill="1" applyBorder="1" applyAlignment="1">
      <alignment horizontal="right" indent="1"/>
    </xf>
    <xf numFmtId="164" fontId="16" fillId="0" borderId="226" xfId="0" applyNumberFormat="1" applyFont="1" applyFill="1" applyBorder="1" applyAlignment="1">
      <alignment horizontal="right" indent="1"/>
    </xf>
    <xf numFmtId="164" fontId="16" fillId="0" borderId="228" xfId="0" applyNumberFormat="1" applyFont="1" applyFill="1" applyBorder="1" applyAlignment="1">
      <alignment horizontal="right" indent="1"/>
    </xf>
    <xf numFmtId="165" fontId="16" fillId="0" borderId="226" xfId="0" applyNumberFormat="1" applyFont="1" applyFill="1" applyBorder="1" applyAlignment="1">
      <alignment horizontal="right" indent="1"/>
    </xf>
    <xf numFmtId="165" fontId="16" fillId="0" borderId="225" xfId="0" applyNumberFormat="1" applyFont="1" applyFill="1" applyBorder="1" applyAlignment="1">
      <alignment horizontal="right" indent="1"/>
    </xf>
    <xf numFmtId="10" fontId="22" fillId="0" borderId="224" xfId="1" applyNumberFormat="1" applyFont="1" applyFill="1" applyBorder="1" applyAlignment="1">
      <alignment horizontal="center"/>
    </xf>
    <xf numFmtId="164" fontId="26" fillId="0" borderId="227" xfId="0" applyNumberFormat="1" applyFont="1" applyFill="1" applyBorder="1" applyAlignment="1">
      <alignment horizontal="right" indent="1"/>
    </xf>
    <xf numFmtId="164" fontId="26" fillId="0" borderId="47" xfId="0" applyNumberFormat="1" applyFont="1" applyFill="1" applyBorder="1" applyAlignment="1">
      <alignment horizontal="right" indent="1"/>
    </xf>
    <xf numFmtId="164" fontId="16" fillId="0" borderId="11" xfId="0" applyNumberFormat="1" applyFont="1" applyFill="1" applyBorder="1" applyAlignment="1">
      <alignment horizontal="right" indent="1"/>
    </xf>
    <xf numFmtId="164" fontId="16" fillId="0" borderId="47" xfId="0" applyNumberFormat="1" applyFont="1" applyFill="1" applyBorder="1" applyAlignment="1">
      <alignment horizontal="right" indent="1"/>
    </xf>
    <xf numFmtId="165" fontId="16" fillId="0" borderId="21" xfId="0" applyNumberFormat="1" applyFont="1" applyFill="1" applyBorder="1" applyAlignment="1">
      <alignment horizontal="right" indent="1"/>
    </xf>
    <xf numFmtId="10" fontId="22" fillId="0" borderId="102" xfId="1" applyNumberFormat="1" applyFont="1" applyFill="1" applyBorder="1" applyAlignment="1">
      <alignment horizontal="center"/>
    </xf>
    <xf numFmtId="164" fontId="34" fillId="17" borderId="229" xfId="0" applyNumberFormat="1" applyFont="1" applyFill="1" applyBorder="1" applyAlignment="1">
      <alignment horizontal="right" vertical="center"/>
    </xf>
    <xf numFmtId="165" fontId="77" fillId="17" borderId="229" xfId="0" applyNumberFormat="1" applyFont="1" applyFill="1" applyBorder="1" applyAlignment="1">
      <alignment horizontal="right" vertical="center"/>
    </xf>
    <xf numFmtId="164" fontId="77" fillId="17" borderId="229" xfId="0" applyNumberFormat="1" applyFont="1" applyFill="1" applyBorder="1" applyAlignment="1">
      <alignment horizontal="right" vertical="center"/>
    </xf>
    <xf numFmtId="165" fontId="77" fillId="17" borderId="163" xfId="0" applyNumberFormat="1" applyFont="1" applyFill="1" applyBorder="1" applyAlignment="1">
      <alignment horizontal="right" vertical="center"/>
    </xf>
    <xf numFmtId="164" fontId="16" fillId="17" borderId="229" xfId="0" applyNumberFormat="1" applyFont="1" applyFill="1" applyBorder="1" applyAlignment="1">
      <alignment horizontal="right" vertical="center"/>
    </xf>
    <xf numFmtId="165" fontId="13" fillId="0" borderId="230" xfId="0" applyNumberFormat="1" applyFont="1" applyFill="1" applyBorder="1" applyAlignment="1">
      <alignment horizontal="center"/>
    </xf>
    <xf numFmtId="165" fontId="30" fillId="0" borderId="231" xfId="0" applyNumberFormat="1" applyFont="1" applyFill="1" applyBorder="1"/>
    <xf numFmtId="165" fontId="30" fillId="0" borderId="232" xfId="0" applyNumberFormat="1" applyFont="1" applyFill="1" applyBorder="1" applyAlignment="1">
      <alignment horizontal="right"/>
    </xf>
    <xf numFmtId="165" fontId="13" fillId="0" borderId="234" xfId="0" applyNumberFormat="1" applyFont="1" applyFill="1" applyBorder="1" applyAlignment="1">
      <alignment horizontal="center"/>
    </xf>
    <xf numFmtId="165" fontId="27" fillId="0" borderId="231" xfId="0" applyNumberFormat="1" applyFont="1" applyFill="1" applyBorder="1" applyAlignment="1"/>
    <xf numFmtId="165" fontId="31" fillId="0" borderId="232" xfId="0" applyNumberFormat="1" applyFont="1" applyFill="1" applyBorder="1" applyAlignment="1"/>
    <xf numFmtId="165" fontId="4" fillId="0" borderId="219" xfId="0" applyNumberFormat="1" applyFont="1" applyFill="1" applyBorder="1" applyAlignment="1">
      <alignment horizontal="right" indent="1"/>
    </xf>
    <xf numFmtId="165" fontId="3" fillId="0" borderId="231" xfId="0" applyNumberFormat="1" applyFont="1" applyFill="1" applyBorder="1" applyAlignment="1">
      <alignment horizontal="right"/>
    </xf>
    <xf numFmtId="165" fontId="67" fillId="9" borderId="232" xfId="0" applyNumberFormat="1" applyFont="1" applyFill="1" applyBorder="1" applyAlignment="1">
      <alignment horizontal="right"/>
    </xf>
    <xf numFmtId="165" fontId="3" fillId="0" borderId="233" xfId="0" applyNumberFormat="1" applyFont="1" applyFill="1" applyBorder="1" applyAlignment="1">
      <alignment horizontal="right"/>
    </xf>
    <xf numFmtId="165" fontId="16" fillId="0" borderId="235" xfId="0" applyNumberFormat="1" applyFont="1" applyFill="1" applyBorder="1" applyAlignment="1">
      <alignment horizontal="center"/>
    </xf>
    <xf numFmtId="165" fontId="13" fillId="0" borderId="235" xfId="0" applyNumberFormat="1" applyFont="1" applyFill="1" applyBorder="1" applyAlignment="1">
      <alignment horizontal="center"/>
    </xf>
    <xf numFmtId="165" fontId="31" fillId="0" borderId="231" xfId="0" applyNumberFormat="1" applyFont="1" applyFill="1" applyBorder="1" applyAlignment="1"/>
    <xf numFmtId="165" fontId="31" fillId="0" borderId="219" xfId="0" applyNumberFormat="1" applyFont="1" applyFill="1" applyBorder="1" applyAlignment="1"/>
    <xf numFmtId="165" fontId="27" fillId="0" borderId="231" xfId="0" applyNumberFormat="1" applyFont="1" applyFill="1" applyBorder="1" applyAlignment="1">
      <alignment horizontal="right"/>
    </xf>
    <xf numFmtId="165" fontId="31" fillId="0" borderId="232" xfId="0" applyNumberFormat="1" applyFont="1" applyFill="1" applyBorder="1"/>
    <xf numFmtId="165" fontId="27" fillId="0" borderId="232" xfId="0" applyNumberFormat="1" applyFont="1" applyFill="1" applyBorder="1" applyAlignment="1">
      <alignment horizontal="right"/>
    </xf>
    <xf numFmtId="165" fontId="31" fillId="0" borderId="232" xfId="0" applyNumberFormat="1" applyFont="1" applyFill="1" applyBorder="1" applyAlignment="1">
      <alignment horizontal="right" indent="2"/>
    </xf>
    <xf numFmtId="165" fontId="31" fillId="0" borderId="219" xfId="0" applyNumberFormat="1" applyFont="1" applyFill="1" applyBorder="1" applyAlignment="1">
      <alignment horizontal="right" indent="1"/>
    </xf>
    <xf numFmtId="165" fontId="43" fillId="10" borderId="236" xfId="0" applyNumberFormat="1" applyFont="1" applyFill="1" applyBorder="1" applyAlignment="1">
      <alignment horizontal="center" vertical="center"/>
    </xf>
    <xf numFmtId="165" fontId="32" fillId="0" borderId="237" xfId="0" applyNumberFormat="1" applyFont="1" applyFill="1" applyBorder="1" applyAlignment="1"/>
    <xf numFmtId="165" fontId="32" fillId="0" borderId="238" xfId="0" applyNumberFormat="1" applyFont="1" applyFill="1" applyBorder="1" applyAlignment="1"/>
    <xf numFmtId="165" fontId="32" fillId="0" borderId="239" xfId="0" applyNumberFormat="1" applyFont="1" applyFill="1" applyBorder="1" applyAlignment="1"/>
    <xf numFmtId="165" fontId="43" fillId="10" borderId="240" xfId="0" applyNumberFormat="1" applyFont="1" applyFill="1" applyBorder="1" applyAlignment="1">
      <alignment horizontal="center" vertical="center"/>
    </xf>
    <xf numFmtId="165" fontId="32" fillId="0" borderId="230" xfId="0" applyNumberFormat="1" applyFont="1" applyFill="1" applyBorder="1" applyAlignment="1">
      <alignment horizontal="right" indent="2"/>
    </xf>
    <xf numFmtId="165" fontId="30" fillId="0" borderId="241" xfId="0" applyNumberFormat="1" applyFont="1" applyFill="1" applyBorder="1" applyAlignment="1"/>
    <xf numFmtId="165" fontId="30" fillId="0" borderId="232" xfId="0" applyNumberFormat="1" applyFont="1" applyFill="1" applyBorder="1" applyAlignment="1"/>
    <xf numFmtId="165" fontId="30" fillId="0" borderId="219" xfId="0" applyNumberFormat="1" applyFont="1" applyFill="1" applyBorder="1" applyAlignment="1"/>
    <xf numFmtId="165" fontId="30" fillId="0" borderId="233" xfId="0" applyNumberFormat="1" applyFont="1" applyFill="1" applyBorder="1" applyAlignment="1"/>
    <xf numFmtId="165" fontId="32" fillId="0" borderId="242" xfId="0" applyNumberFormat="1" applyFont="1" applyFill="1" applyBorder="1" applyAlignment="1">
      <alignment horizontal="right" indent="2"/>
    </xf>
    <xf numFmtId="165" fontId="32" fillId="0" borderId="238" xfId="0" applyNumberFormat="1" applyFont="1" applyFill="1" applyBorder="1" applyAlignment="1">
      <alignment horizontal="right" indent="2"/>
    </xf>
    <xf numFmtId="165" fontId="16" fillId="0" borderId="237" xfId="0" applyNumberFormat="1" applyFont="1" applyFill="1" applyBorder="1" applyAlignment="1">
      <alignment horizontal="center"/>
    </xf>
    <xf numFmtId="165" fontId="32" fillId="0" borderId="233" xfId="0" applyNumberFormat="1" applyFont="1" applyFill="1" applyBorder="1" applyAlignment="1">
      <alignment horizontal="right" indent="2"/>
    </xf>
    <xf numFmtId="165" fontId="47" fillId="3" borderId="244" xfId="0" applyNumberFormat="1" applyFont="1" applyFill="1" applyBorder="1" applyAlignment="1">
      <alignment horizontal="center" vertical="center"/>
    </xf>
    <xf numFmtId="165" fontId="43" fillId="10" borderId="240" xfId="0" applyNumberFormat="1" applyFont="1" applyFill="1" applyBorder="1" applyAlignment="1">
      <alignment horizontal="center"/>
    </xf>
    <xf numFmtId="165" fontId="40" fillId="0" borderId="230" xfId="0" applyNumberFormat="1" applyFont="1" applyFill="1" applyBorder="1" applyAlignment="1">
      <alignment horizontal="right" indent="1"/>
    </xf>
    <xf numFmtId="165" fontId="40" fillId="0" borderId="238" xfId="0" applyNumberFormat="1" applyFont="1" applyFill="1" applyBorder="1" applyAlignment="1">
      <alignment horizontal="right" indent="1"/>
    </xf>
    <xf numFmtId="165" fontId="40" fillId="0" borderId="245" xfId="0" applyNumberFormat="1" applyFont="1" applyFill="1" applyBorder="1" applyAlignment="1">
      <alignment horizontal="right" indent="1"/>
    </xf>
    <xf numFmtId="165" fontId="40" fillId="0" borderId="239" xfId="0" applyNumberFormat="1" applyFont="1" applyFill="1" applyBorder="1" applyAlignment="1">
      <alignment horizontal="right" indent="1"/>
    </xf>
    <xf numFmtId="165" fontId="43" fillId="10" borderId="246" xfId="0" applyNumberFormat="1" applyFont="1" applyFill="1" applyBorder="1" applyAlignment="1">
      <alignment horizontal="center" vertical="center"/>
    </xf>
    <xf numFmtId="165" fontId="32" fillId="0" borderId="243" xfId="0" applyNumberFormat="1" applyFont="1" applyFill="1" applyBorder="1" applyAlignment="1">
      <alignment horizontal="right" indent="2"/>
    </xf>
    <xf numFmtId="165" fontId="32" fillId="0" borderId="245" xfId="0" applyNumberFormat="1" applyFont="1" applyFill="1" applyBorder="1" applyAlignment="1">
      <alignment horizontal="right" indent="2"/>
    </xf>
    <xf numFmtId="165" fontId="43" fillId="10" borderId="246" xfId="0" applyNumberFormat="1" applyFont="1" applyFill="1" applyBorder="1" applyAlignment="1">
      <alignment horizontal="center"/>
    </xf>
    <xf numFmtId="165" fontId="40" fillId="0" borderId="237" xfId="0" applyNumberFormat="1" applyFont="1" applyFill="1" applyBorder="1" applyAlignment="1">
      <alignment horizontal="right" indent="1"/>
    </xf>
    <xf numFmtId="165" fontId="66" fillId="11" borderId="229" xfId="0" applyNumberFormat="1" applyFont="1" applyFill="1" applyBorder="1" applyAlignment="1">
      <alignment horizontal="right" vertical="center"/>
    </xf>
    <xf numFmtId="165" fontId="13" fillId="0" borderId="139" xfId="0" applyNumberFormat="1" applyFont="1" applyFill="1" applyBorder="1" applyAlignment="1">
      <alignment horizontal="center"/>
    </xf>
    <xf numFmtId="165" fontId="30" fillId="0" borderId="62" xfId="0" applyNumberFormat="1" applyFont="1" applyFill="1" applyBorder="1"/>
    <xf numFmtId="165" fontId="30" fillId="0" borderId="48" xfId="0" applyNumberFormat="1" applyFont="1" applyFill="1" applyBorder="1" applyAlignment="1">
      <alignment horizontal="right"/>
    </xf>
    <xf numFmtId="165" fontId="13" fillId="0" borderId="140" xfId="0" applyNumberFormat="1" applyFont="1" applyFill="1" applyBorder="1" applyAlignment="1">
      <alignment horizontal="center"/>
    </xf>
    <xf numFmtId="165" fontId="27" fillId="0" borderId="62" xfId="0" applyNumberFormat="1" applyFont="1" applyFill="1" applyBorder="1" applyAlignment="1"/>
    <xf numFmtId="165" fontId="4" fillId="0" borderId="132" xfId="0" applyNumberFormat="1" applyFont="1" applyFill="1" applyBorder="1" applyAlignment="1">
      <alignment horizontal="right" indent="1"/>
    </xf>
    <xf numFmtId="165" fontId="3" fillId="0" borderId="62" xfId="0" applyNumberFormat="1" applyFont="1" applyFill="1" applyBorder="1" applyAlignment="1">
      <alignment horizontal="right"/>
    </xf>
    <xf numFmtId="165" fontId="67" fillId="9" borderId="48" xfId="0" applyNumberFormat="1" applyFont="1" applyFill="1" applyBorder="1" applyAlignment="1">
      <alignment horizontal="right"/>
    </xf>
    <xf numFmtId="165" fontId="3" fillId="0" borderId="24" xfId="0" applyNumberFormat="1" applyFont="1" applyFill="1" applyBorder="1" applyAlignment="1">
      <alignment horizontal="right"/>
    </xf>
    <xf numFmtId="165" fontId="16" fillId="0" borderId="25" xfId="0" applyNumberFormat="1" applyFont="1" applyFill="1" applyBorder="1" applyAlignment="1">
      <alignment horizontal="center"/>
    </xf>
    <xf numFmtId="165" fontId="13" fillId="0" borderId="25" xfId="0" applyNumberFormat="1" applyFont="1" applyFill="1" applyBorder="1" applyAlignment="1">
      <alignment horizontal="center"/>
    </xf>
    <xf numFmtId="165" fontId="27" fillId="0" borderId="62" xfId="0" applyNumberFormat="1" applyFont="1" applyFill="1" applyBorder="1" applyAlignment="1">
      <alignment horizontal="right"/>
    </xf>
    <xf numFmtId="165" fontId="31" fillId="0" borderId="48" xfId="0" applyNumberFormat="1" applyFont="1" applyFill="1" applyBorder="1"/>
    <xf numFmtId="165" fontId="27" fillId="0" borderId="48" xfId="0" applyNumberFormat="1" applyFont="1" applyFill="1" applyBorder="1" applyAlignment="1">
      <alignment horizontal="right"/>
    </xf>
    <xf numFmtId="165" fontId="31" fillId="0" borderId="48" xfId="0" applyNumberFormat="1" applyFont="1" applyFill="1" applyBorder="1" applyAlignment="1">
      <alignment horizontal="right" indent="2"/>
    </xf>
    <xf numFmtId="165" fontId="31" fillId="0" borderId="132" xfId="0" applyNumberFormat="1" applyFont="1" applyFill="1" applyBorder="1" applyAlignment="1">
      <alignment horizontal="right" indent="1"/>
    </xf>
    <xf numFmtId="165" fontId="32" fillId="0" borderId="142" xfId="0" applyNumberFormat="1" applyFont="1" applyFill="1" applyBorder="1" applyAlignment="1"/>
    <xf numFmtId="165" fontId="32" fillId="0" borderId="143" xfId="0" applyNumberFormat="1" applyFont="1" applyFill="1" applyBorder="1" applyAlignment="1"/>
    <xf numFmtId="165" fontId="32" fillId="0" borderId="144" xfId="0" applyNumberFormat="1" applyFont="1" applyFill="1" applyBorder="1" applyAlignment="1"/>
    <xf numFmtId="165" fontId="32" fillId="0" borderId="139" xfId="0" applyNumberFormat="1" applyFont="1" applyFill="1" applyBorder="1" applyAlignment="1">
      <alignment horizontal="right" indent="2"/>
    </xf>
    <xf numFmtId="165" fontId="30" fillId="0" borderId="150" xfId="0" applyNumberFormat="1" applyFont="1" applyFill="1" applyBorder="1" applyAlignment="1"/>
    <xf numFmtId="165" fontId="30" fillId="0" borderId="48" xfId="0" applyNumberFormat="1" applyFont="1" applyFill="1" applyBorder="1" applyAlignment="1"/>
    <xf numFmtId="165" fontId="30" fillId="0" borderId="132" xfId="0" applyNumberFormat="1" applyFont="1" applyFill="1" applyBorder="1" applyAlignment="1"/>
    <xf numFmtId="165" fontId="30" fillId="0" borderId="24" xfId="0" applyNumberFormat="1" applyFont="1" applyFill="1" applyBorder="1" applyAlignment="1"/>
    <xf numFmtId="165" fontId="32" fillId="0" borderId="136" xfId="0" applyNumberFormat="1" applyFont="1" applyFill="1" applyBorder="1" applyAlignment="1">
      <alignment horizontal="right" indent="2"/>
    </xf>
    <xf numFmtId="165" fontId="32" fillId="0" borderId="143" xfId="0" applyNumberFormat="1" applyFont="1" applyFill="1" applyBorder="1" applyAlignment="1">
      <alignment horizontal="right" indent="2"/>
    </xf>
    <xf numFmtId="165" fontId="16" fillId="0" borderId="142" xfId="0" applyNumberFormat="1" applyFont="1" applyFill="1" applyBorder="1" applyAlignment="1">
      <alignment horizontal="center"/>
    </xf>
    <xf numFmtId="165" fontId="32" fillId="0" borderId="24" xfId="0" applyNumberFormat="1" applyFont="1" applyFill="1" applyBorder="1" applyAlignment="1">
      <alignment horizontal="right" indent="2"/>
    </xf>
    <xf numFmtId="165" fontId="47" fillId="3" borderId="53" xfId="0" applyNumberFormat="1" applyFont="1" applyFill="1" applyBorder="1" applyAlignment="1">
      <alignment horizontal="center" vertical="center"/>
    </xf>
    <xf numFmtId="165" fontId="40" fillId="0" borderId="139" xfId="0" applyNumberFormat="1" applyFont="1" applyFill="1" applyBorder="1" applyAlignment="1">
      <alignment horizontal="right" indent="1"/>
    </xf>
    <xf numFmtId="165" fontId="40" fillId="0" borderId="143" xfId="0" applyNumberFormat="1" applyFont="1" applyFill="1" applyBorder="1" applyAlignment="1">
      <alignment horizontal="right" indent="1"/>
    </xf>
    <xf numFmtId="165" fontId="40" fillId="0" borderId="145" xfId="0" applyNumberFormat="1" applyFont="1" applyFill="1" applyBorder="1" applyAlignment="1">
      <alignment horizontal="right" indent="1"/>
    </xf>
    <xf numFmtId="165" fontId="40" fillId="0" borderId="144" xfId="0" applyNumberFormat="1" applyFont="1" applyFill="1" applyBorder="1" applyAlignment="1">
      <alignment horizontal="right" indent="1"/>
    </xf>
    <xf numFmtId="165" fontId="32" fillId="0" borderId="47" xfId="0" applyNumberFormat="1" applyFont="1" applyFill="1" applyBorder="1" applyAlignment="1">
      <alignment horizontal="right" indent="2"/>
    </xf>
    <xf numFmtId="165" fontId="32" fillId="0" borderId="145" xfId="0" applyNumberFormat="1" applyFont="1" applyFill="1" applyBorder="1" applyAlignment="1">
      <alignment horizontal="right" indent="2"/>
    </xf>
    <xf numFmtId="165" fontId="43" fillId="10" borderId="133" xfId="0" applyNumberFormat="1" applyFont="1" applyFill="1" applyBorder="1" applyAlignment="1">
      <alignment horizontal="center"/>
    </xf>
    <xf numFmtId="165" fontId="40" fillId="0" borderId="142" xfId="0" applyNumberFormat="1" applyFont="1" applyFill="1" applyBorder="1" applyAlignment="1">
      <alignment horizontal="right" indent="1"/>
    </xf>
    <xf numFmtId="169" fontId="43" fillId="10" borderId="176" xfId="0" applyNumberFormat="1" applyFont="1" applyFill="1" applyBorder="1" applyAlignment="1">
      <alignment horizontal="right" vertical="center" indent="1"/>
    </xf>
    <xf numFmtId="168" fontId="24" fillId="0" borderId="149" xfId="0" applyNumberFormat="1" applyFont="1" applyFill="1" applyBorder="1" applyAlignment="1">
      <alignment horizontal="center"/>
    </xf>
    <xf numFmtId="168" fontId="31" fillId="0" borderId="131" xfId="0" applyNumberFormat="1" applyFont="1" applyFill="1" applyBorder="1" applyAlignment="1">
      <alignment horizontal="right" indent="1"/>
    </xf>
    <xf numFmtId="168" fontId="31" fillId="0" borderId="48" xfId="0" applyNumberFormat="1" applyFont="1" applyFill="1" applyBorder="1" applyAlignment="1">
      <alignment horizontal="right" indent="1"/>
    </xf>
    <xf numFmtId="164" fontId="46" fillId="4" borderId="84" xfId="0" applyNumberFormat="1" applyFont="1" applyFill="1" applyBorder="1"/>
    <xf numFmtId="0" fontId="34" fillId="17" borderId="247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indent="1"/>
    </xf>
    <xf numFmtId="10" fontId="64" fillId="0" borderId="196" xfId="1" applyNumberFormat="1" applyFont="1" applyFill="1" applyBorder="1" applyAlignment="1">
      <alignment horizontal="center"/>
    </xf>
    <xf numFmtId="168" fontId="13" fillId="0" borderId="99" xfId="0" applyNumberFormat="1" applyFont="1" applyFill="1" applyBorder="1"/>
    <xf numFmtId="168" fontId="13" fillId="0" borderId="108" xfId="0" applyNumberFormat="1" applyFont="1" applyFill="1" applyBorder="1"/>
    <xf numFmtId="3" fontId="69" fillId="10" borderId="30" xfId="0" applyNumberFormat="1" applyFont="1" applyFill="1" applyBorder="1" applyAlignment="1">
      <alignment horizontal="center" vertical="center"/>
    </xf>
    <xf numFmtId="3" fontId="72" fillId="0" borderId="31" xfId="0" applyNumberFormat="1" applyFont="1" applyFill="1" applyBorder="1" applyAlignment="1"/>
    <xf numFmtId="3" fontId="39" fillId="0" borderId="8" xfId="0" applyNumberFormat="1" applyFont="1" applyFill="1" applyBorder="1" applyAlignment="1">
      <alignment horizontal="center"/>
    </xf>
    <xf numFmtId="169" fontId="43" fillId="10" borderId="138" xfId="0" applyNumberFormat="1" applyFont="1" applyFill="1" applyBorder="1" applyAlignment="1">
      <alignment horizontal="right" vertical="center" indent="1"/>
    </xf>
    <xf numFmtId="0" fontId="43" fillId="10" borderId="113" xfId="0" applyFont="1" applyFill="1" applyBorder="1" applyAlignment="1">
      <alignment horizontal="left" indent="1"/>
    </xf>
    <xf numFmtId="3" fontId="43" fillId="10" borderId="24" xfId="0" applyNumberFormat="1" applyFont="1" applyFill="1" applyBorder="1" applyAlignment="1">
      <alignment horizontal="center"/>
    </xf>
    <xf numFmtId="164" fontId="43" fillId="10" borderId="9" xfId="0" applyNumberFormat="1" applyFont="1" applyFill="1" applyBorder="1" applyAlignment="1">
      <alignment horizontal="center"/>
    </xf>
    <xf numFmtId="3" fontId="69" fillId="10" borderId="9" xfId="0" applyNumberFormat="1" applyFont="1" applyFill="1" applyBorder="1" applyAlignment="1">
      <alignment horizontal="center"/>
    </xf>
    <xf numFmtId="171" fontId="43" fillId="10" borderId="9" xfId="0" applyNumberFormat="1" applyFont="1" applyFill="1" applyBorder="1" applyAlignment="1">
      <alignment horizontal="center"/>
    </xf>
    <xf numFmtId="3" fontId="43" fillId="10" borderId="9" xfId="0" applyNumberFormat="1" applyFont="1" applyFill="1" applyBorder="1" applyAlignment="1">
      <alignment horizontal="center"/>
    </xf>
    <xf numFmtId="165" fontId="43" fillId="10" borderId="24" xfId="0" applyNumberFormat="1" applyFont="1" applyFill="1" applyBorder="1" applyAlignment="1">
      <alignment horizontal="center"/>
    </xf>
    <xf numFmtId="165" fontId="43" fillId="10" borderId="233" xfId="0" applyNumberFormat="1" applyFont="1" applyFill="1" applyBorder="1" applyAlignment="1">
      <alignment horizontal="center"/>
    </xf>
    <xf numFmtId="165" fontId="43" fillId="10" borderId="113" xfId="0" applyNumberFormat="1" applyFont="1" applyFill="1" applyBorder="1" applyAlignment="1">
      <alignment horizontal="center"/>
    </xf>
    <xf numFmtId="165" fontId="43" fillId="10" borderId="9" xfId="0" applyNumberFormat="1" applyFont="1" applyFill="1" applyBorder="1" applyAlignment="1">
      <alignment horizontal="center"/>
    </xf>
    <xf numFmtId="3" fontId="43" fillId="10" borderId="114" xfId="0" applyNumberFormat="1" applyFont="1" applyFill="1" applyBorder="1" applyAlignment="1">
      <alignment horizontal="center"/>
    </xf>
    <xf numFmtId="165" fontId="16" fillId="0" borderId="143" xfId="0" applyNumberFormat="1" applyFont="1" applyFill="1" applyBorder="1" applyAlignment="1">
      <alignment horizontal="center"/>
    </xf>
    <xf numFmtId="165" fontId="16" fillId="0" borderId="238" xfId="0" applyNumberFormat="1" applyFont="1" applyFill="1" applyBorder="1" applyAlignment="1">
      <alignment horizontal="center"/>
    </xf>
    <xf numFmtId="165" fontId="16" fillId="0" borderId="119" xfId="0" applyNumberFormat="1" applyFont="1" applyFill="1" applyBorder="1" applyAlignment="1">
      <alignment horizontal="center"/>
    </xf>
    <xf numFmtId="165" fontId="16" fillId="0" borderId="31" xfId="0" applyNumberFormat="1" applyFont="1" applyFill="1" applyBorder="1" applyAlignment="1">
      <alignment horizontal="center"/>
    </xf>
    <xf numFmtId="0" fontId="39" fillId="0" borderId="119" xfId="0" applyFont="1" applyBorder="1" applyAlignment="1">
      <alignment horizontal="left" indent="2"/>
    </xf>
    <xf numFmtId="3" fontId="16" fillId="0" borderId="52" xfId="0" applyNumberFormat="1" applyFont="1" applyFill="1" applyBorder="1" applyAlignment="1">
      <alignment horizontal="right"/>
    </xf>
    <xf numFmtId="3" fontId="16" fillId="0" borderId="31" xfId="0" applyNumberFormat="1" applyFont="1" applyFill="1" applyBorder="1" applyAlignment="1">
      <alignment horizontal="right"/>
    </xf>
    <xf numFmtId="3" fontId="22" fillId="5" borderId="142" xfId="0" applyNumberFormat="1" applyFont="1" applyFill="1" applyBorder="1" applyAlignment="1">
      <alignment horizontal="right"/>
    </xf>
    <xf numFmtId="3" fontId="22" fillId="5" borderId="143" xfId="0" applyNumberFormat="1" applyFont="1" applyFill="1" applyBorder="1" applyAlignment="1">
      <alignment horizontal="right"/>
    </xf>
    <xf numFmtId="3" fontId="32" fillId="5" borderId="140" xfId="0" applyNumberFormat="1" applyFont="1" applyFill="1" applyBorder="1" applyAlignment="1">
      <alignment horizontal="center"/>
    </xf>
    <xf numFmtId="3" fontId="16" fillId="0" borderId="57" xfId="0" applyNumberFormat="1" applyFont="1" applyFill="1" applyBorder="1" applyAlignment="1">
      <alignment horizontal="center"/>
    </xf>
    <xf numFmtId="3" fontId="30" fillId="0" borderId="111" xfId="0" applyNumberFormat="1" applyFont="1" applyFill="1" applyBorder="1" applyAlignment="1">
      <alignment horizontal="right"/>
    </xf>
    <xf numFmtId="10" fontId="24" fillId="10" borderId="248" xfId="1" applyNumberFormat="1" applyFont="1" applyFill="1" applyBorder="1" applyAlignment="1">
      <alignment horizontal="right" indent="1"/>
    </xf>
    <xf numFmtId="0" fontId="32" fillId="0" borderId="249" xfId="0" applyFont="1" applyBorder="1" applyAlignment="1">
      <alignment horizontal="left" indent="2"/>
    </xf>
    <xf numFmtId="3" fontId="32" fillId="5" borderId="250" xfId="0" applyNumberFormat="1" applyFont="1" applyFill="1" applyBorder="1" applyAlignment="1">
      <alignment horizontal="right" indent="2"/>
    </xf>
    <xf numFmtId="3" fontId="32" fillId="0" borderId="251" xfId="0" applyNumberFormat="1" applyFont="1" applyFill="1" applyBorder="1" applyAlignment="1">
      <alignment horizontal="right" indent="2"/>
    </xf>
    <xf numFmtId="169" fontId="32" fillId="0" borderId="251" xfId="0" applyNumberFormat="1" applyFont="1" applyFill="1" applyBorder="1" applyAlignment="1">
      <alignment horizontal="right" indent="2"/>
    </xf>
    <xf numFmtId="165" fontId="32" fillId="0" borderId="250" xfId="0" applyNumberFormat="1" applyFont="1" applyFill="1" applyBorder="1" applyAlignment="1">
      <alignment horizontal="right" indent="2"/>
    </xf>
    <xf numFmtId="165" fontId="32" fillId="0" borderId="252" xfId="0" applyNumberFormat="1" applyFont="1" applyFill="1" applyBorder="1" applyAlignment="1">
      <alignment horizontal="right" indent="2"/>
    </xf>
    <xf numFmtId="165" fontId="32" fillId="0" borderId="249" xfId="0" applyNumberFormat="1" applyFont="1" applyFill="1" applyBorder="1" applyAlignment="1">
      <alignment horizontal="right" indent="2"/>
    </xf>
    <xf numFmtId="165" fontId="32" fillId="0" borderId="251" xfId="0" applyNumberFormat="1" applyFont="1" applyFill="1" applyBorder="1" applyAlignment="1">
      <alignment horizontal="right" indent="2"/>
    </xf>
    <xf numFmtId="10" fontId="22" fillId="0" borderId="177" xfId="1" applyNumberFormat="1" applyFont="1" applyFill="1" applyBorder="1" applyAlignment="1">
      <alignment horizontal="right"/>
    </xf>
    <xf numFmtId="3" fontId="32" fillId="10" borderId="30" xfId="0" applyNumberFormat="1" applyFont="1" applyFill="1" applyBorder="1" applyAlignment="1">
      <alignment horizontal="center"/>
    </xf>
    <xf numFmtId="3" fontId="16" fillId="10" borderId="30" xfId="0" applyNumberFormat="1" applyFont="1" applyFill="1" applyBorder="1" applyAlignment="1">
      <alignment horizontal="center"/>
    </xf>
    <xf numFmtId="165" fontId="16" fillId="10" borderId="30" xfId="0" applyNumberFormat="1" applyFont="1" applyFill="1" applyBorder="1" applyAlignment="1">
      <alignment horizontal="center"/>
    </xf>
    <xf numFmtId="10" fontId="29" fillId="0" borderId="168" xfId="1" applyNumberFormat="1" applyFont="1" applyFill="1" applyBorder="1" applyAlignment="1">
      <alignment horizontal="center"/>
    </xf>
    <xf numFmtId="171" fontId="36" fillId="2" borderId="22" xfId="0" applyNumberFormat="1" applyFont="1" applyFill="1" applyBorder="1" applyAlignment="1">
      <alignment horizontal="center" vertical="center"/>
    </xf>
    <xf numFmtId="165" fontId="30" fillId="0" borderId="132" xfId="0" applyNumberFormat="1" applyFont="1" applyFill="1" applyBorder="1" applyAlignment="1">
      <alignment horizontal="right"/>
    </xf>
    <xf numFmtId="165" fontId="30" fillId="0" borderId="26" xfId="0" applyNumberFormat="1" applyFont="1" applyFill="1" applyBorder="1" applyAlignment="1">
      <alignment horizontal="right"/>
    </xf>
    <xf numFmtId="10" fontId="31" fillId="0" borderId="171" xfId="1" applyNumberFormat="1" applyFont="1" applyFill="1" applyBorder="1" applyAlignment="1">
      <alignment horizontal="right" indent="2"/>
    </xf>
    <xf numFmtId="164" fontId="16" fillId="0" borderId="62" xfId="0" applyNumberFormat="1" applyFont="1" applyFill="1" applyBorder="1" applyAlignment="1">
      <alignment vertical="center"/>
    </xf>
    <xf numFmtId="164" fontId="28" fillId="0" borderId="18" xfId="0" applyNumberFormat="1" applyFont="1" applyFill="1" applyBorder="1" applyAlignment="1">
      <alignment vertical="center"/>
    </xf>
    <xf numFmtId="164" fontId="15" fillId="0" borderId="62" xfId="0" applyNumberFormat="1" applyFont="1" applyFill="1" applyBorder="1" applyAlignment="1">
      <alignment vertical="center"/>
    </xf>
    <xf numFmtId="165" fontId="16" fillId="0" borderId="62" xfId="0" applyNumberFormat="1" applyFont="1" applyFill="1" applyBorder="1" applyAlignment="1">
      <alignment vertical="center"/>
    </xf>
    <xf numFmtId="165" fontId="16" fillId="0" borderId="61" xfId="0" applyNumberFormat="1" applyFont="1" applyFill="1" applyBorder="1" applyAlignment="1">
      <alignment vertical="center"/>
    </xf>
    <xf numFmtId="164" fontId="52" fillId="0" borderId="184" xfId="0" applyNumberFormat="1" applyFont="1" applyFill="1" applyBorder="1" applyAlignment="1">
      <alignment horizontal="right" vertical="center"/>
    </xf>
    <xf numFmtId="164" fontId="16" fillId="0" borderId="18" xfId="0" applyNumberFormat="1" applyFont="1" applyFill="1" applyBorder="1" applyAlignment="1">
      <alignment vertical="center"/>
    </xf>
    <xf numFmtId="164" fontId="16" fillId="0" borderId="151" xfId="0" applyNumberFormat="1" applyFont="1" applyFill="1" applyBorder="1"/>
    <xf numFmtId="164" fontId="17" fillId="0" borderId="91" xfId="0" applyNumberFormat="1" applyFont="1" applyBorder="1" applyAlignment="1">
      <alignment vertical="center"/>
    </xf>
    <xf numFmtId="0" fontId="35" fillId="6" borderId="2" xfId="0" applyFont="1" applyFill="1" applyBorder="1" applyAlignment="1">
      <alignment vertical="center"/>
    </xf>
    <xf numFmtId="164" fontId="35" fillId="6" borderId="209" xfId="0" applyNumberFormat="1" applyFont="1" applyFill="1" applyBorder="1" applyAlignment="1">
      <alignment vertical="center"/>
    </xf>
    <xf numFmtId="0" fontId="15" fillId="7" borderId="15" xfId="0" applyFont="1" applyFill="1" applyBorder="1" applyAlignment="1">
      <alignment vertical="center"/>
    </xf>
    <xf numFmtId="164" fontId="34" fillId="17" borderId="188" xfId="0" applyNumberFormat="1" applyFont="1" applyFill="1" applyBorder="1" applyAlignment="1">
      <alignment horizontal="right" vertical="center"/>
    </xf>
    <xf numFmtId="165" fontId="64" fillId="17" borderId="229" xfId="0" applyNumberFormat="1" applyFont="1" applyFill="1" applyBorder="1" applyAlignment="1">
      <alignment horizontal="right" vertical="center"/>
    </xf>
    <xf numFmtId="10" fontId="34" fillId="17" borderId="164" xfId="1" applyNumberFormat="1" applyFont="1" applyFill="1" applyBorder="1" applyAlignment="1">
      <alignment horizontal="center" vertical="center"/>
    </xf>
    <xf numFmtId="165" fontId="66" fillId="6" borderId="3" xfId="0" applyNumberFormat="1" applyFont="1" applyFill="1" applyBorder="1" applyAlignment="1">
      <alignment vertical="center"/>
    </xf>
    <xf numFmtId="10" fontId="65" fillId="6" borderId="198" xfId="1" applyNumberFormat="1" applyFont="1" applyFill="1" applyBorder="1" applyAlignment="1">
      <alignment vertical="center"/>
    </xf>
    <xf numFmtId="168" fontId="66" fillId="11" borderId="163" xfId="0" applyNumberFormat="1" applyFont="1" applyFill="1" applyBorder="1" applyAlignment="1">
      <alignment horizontal="right" vertical="center"/>
    </xf>
    <xf numFmtId="171" fontId="36" fillId="2" borderId="137" xfId="0" applyNumberFormat="1" applyFont="1" applyFill="1" applyBorder="1" applyAlignment="1">
      <alignment horizontal="center" vertical="center"/>
    </xf>
    <xf numFmtId="171" fontId="16" fillId="10" borderId="141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right"/>
    </xf>
    <xf numFmtId="3" fontId="55" fillId="9" borderId="17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 indent="1"/>
    </xf>
    <xf numFmtId="3" fontId="30" fillId="0" borderId="26" xfId="0" applyNumberFormat="1" applyFont="1" applyFill="1" applyBorder="1" applyAlignment="1">
      <alignment horizontal="right"/>
    </xf>
    <xf numFmtId="3" fontId="30" fillId="0" borderId="147" xfId="0" applyNumberFormat="1" applyFont="1" applyFill="1" applyBorder="1"/>
    <xf numFmtId="3" fontId="40" fillId="0" borderId="11" xfId="0" applyNumberFormat="1" applyFont="1" applyFill="1" applyBorder="1" applyAlignment="1"/>
    <xf numFmtId="3" fontId="40" fillId="0" borderId="32" xfId="0" applyNumberFormat="1" applyFont="1" applyFill="1" applyBorder="1" applyAlignment="1"/>
    <xf numFmtId="3" fontId="50" fillId="0" borderId="52" xfId="0" applyNumberFormat="1" applyFont="1" applyFill="1" applyBorder="1" applyAlignment="1">
      <alignment horizontal="right"/>
    </xf>
    <xf numFmtId="3" fontId="40" fillId="0" borderId="9" xfId="0" applyNumberFormat="1" applyFont="1" applyFill="1" applyBorder="1" applyAlignment="1"/>
    <xf numFmtId="3" fontId="43" fillId="10" borderId="128" xfId="0" applyNumberFormat="1" applyFont="1" applyFill="1" applyBorder="1" applyAlignment="1">
      <alignment horizontal="center"/>
    </xf>
    <xf numFmtId="3" fontId="43" fillId="10" borderId="152" xfId="0" applyNumberFormat="1" applyFont="1" applyFill="1" applyBorder="1" applyAlignment="1">
      <alignment horizontal="center"/>
    </xf>
    <xf numFmtId="165" fontId="40" fillId="0" borderId="254" xfId="0" applyNumberFormat="1" applyFont="1" applyFill="1" applyBorder="1" applyAlignment="1">
      <alignment horizontal="right" indent="1"/>
    </xf>
    <xf numFmtId="165" fontId="40" fillId="0" borderId="255" xfId="0" applyNumberFormat="1" applyFont="1" applyFill="1" applyBorder="1" applyAlignment="1">
      <alignment horizontal="right" indent="1"/>
    </xf>
    <xf numFmtId="165" fontId="40" fillId="0" borderId="256" xfId="0" applyNumberFormat="1" applyFont="1" applyFill="1" applyBorder="1" applyAlignment="1">
      <alignment horizontal="right" indent="1"/>
    </xf>
    <xf numFmtId="165" fontId="40" fillId="0" borderId="257" xfId="0" applyNumberFormat="1" applyFont="1" applyFill="1" applyBorder="1" applyAlignment="1">
      <alignment horizontal="right" indent="1"/>
    </xf>
    <xf numFmtId="165" fontId="40" fillId="0" borderId="9" xfId="0" applyNumberFormat="1" applyFont="1" applyFill="1" applyBorder="1" applyAlignment="1">
      <alignment horizontal="right" indent="1"/>
    </xf>
    <xf numFmtId="10" fontId="22" fillId="0" borderId="67" xfId="1" applyNumberFormat="1" applyFont="1" applyFill="1" applyBorder="1" applyAlignment="1">
      <alignment horizontal="right"/>
    </xf>
    <xf numFmtId="10" fontId="24" fillId="10" borderId="214" xfId="1" applyNumberFormat="1" applyFont="1" applyFill="1" applyBorder="1" applyAlignment="1">
      <alignment horizontal="right" indent="1"/>
    </xf>
    <xf numFmtId="168" fontId="66" fillId="6" borderId="3" xfId="0" applyNumberFormat="1" applyFont="1" applyFill="1" applyBorder="1" applyAlignment="1">
      <alignment vertical="center"/>
    </xf>
    <xf numFmtId="164" fontId="64" fillId="7" borderId="53" xfId="0" applyNumberFormat="1" applyFont="1" applyFill="1" applyBorder="1" applyAlignment="1">
      <alignment vertical="center"/>
    </xf>
    <xf numFmtId="164" fontId="18" fillId="7" borderId="23" xfId="0" applyNumberFormat="1" applyFont="1" applyFill="1" applyBorder="1" applyAlignment="1">
      <alignment vertical="center"/>
    </xf>
    <xf numFmtId="168" fontId="18" fillId="7" borderId="23" xfId="0" applyNumberFormat="1" applyFont="1" applyFill="1" applyBorder="1" applyAlignment="1">
      <alignment vertical="center"/>
    </xf>
    <xf numFmtId="168" fontId="18" fillId="7" borderId="123" xfId="0" applyNumberFormat="1" applyFont="1" applyFill="1" applyBorder="1" applyAlignment="1">
      <alignment vertical="center"/>
    </xf>
    <xf numFmtId="165" fontId="18" fillId="7" borderId="53" xfId="0" applyNumberFormat="1" applyFont="1" applyFill="1" applyBorder="1" applyAlignment="1">
      <alignment vertical="center"/>
    </xf>
    <xf numFmtId="165" fontId="18" fillId="7" borderId="23" xfId="0" applyNumberFormat="1" applyFont="1" applyFill="1" applyBorder="1" applyAlignment="1">
      <alignment vertical="center"/>
    </xf>
    <xf numFmtId="165" fontId="18" fillId="7" borderId="15" xfId="0" applyNumberFormat="1" applyFont="1" applyFill="1" applyBorder="1" applyAlignment="1">
      <alignment vertical="center"/>
    </xf>
    <xf numFmtId="164" fontId="18" fillId="7" borderId="123" xfId="0" applyNumberFormat="1" applyFont="1" applyFill="1" applyBorder="1" applyAlignment="1">
      <alignment vertical="center"/>
    </xf>
    <xf numFmtId="10" fontId="63" fillId="7" borderId="253" xfId="1" applyNumberFormat="1" applyFont="1" applyFill="1" applyBorder="1"/>
    <xf numFmtId="164" fontId="78" fillId="5" borderId="48" xfId="0" applyNumberFormat="1" applyFont="1" applyFill="1" applyBorder="1" applyAlignment="1">
      <alignment horizontal="right"/>
    </xf>
    <xf numFmtId="168" fontId="79" fillId="0" borderId="17" xfId="0" applyNumberFormat="1" applyFont="1" applyFill="1" applyBorder="1" applyAlignment="1">
      <alignment horizontal="right"/>
    </xf>
    <xf numFmtId="168" fontId="79" fillId="0" borderId="48" xfId="0" applyNumberFormat="1" applyFont="1" applyFill="1" applyBorder="1" applyAlignment="1">
      <alignment horizontal="right"/>
    </xf>
    <xf numFmtId="168" fontId="79" fillId="0" borderId="36" xfId="0" applyNumberFormat="1" applyFont="1" applyFill="1" applyBorder="1" applyAlignment="1">
      <alignment horizontal="right"/>
    </xf>
    <xf numFmtId="165" fontId="79" fillId="0" borderId="48" xfId="0" applyNumberFormat="1" applyFont="1" applyFill="1" applyBorder="1" applyAlignment="1">
      <alignment horizontal="right"/>
    </xf>
    <xf numFmtId="165" fontId="79" fillId="0" borderId="36" xfId="0" applyNumberFormat="1" applyFont="1" applyFill="1" applyBorder="1" applyAlignment="1">
      <alignment horizontal="right"/>
    </xf>
    <xf numFmtId="164" fontId="79" fillId="0" borderId="112" xfId="0" applyNumberFormat="1" applyFont="1" applyFill="1" applyBorder="1"/>
    <xf numFmtId="10" fontId="3" fillId="0" borderId="172" xfId="1" applyNumberFormat="1" applyFont="1" applyFill="1" applyBorder="1" applyAlignment="1">
      <alignment horizontal="right" indent="1"/>
    </xf>
    <xf numFmtId="0" fontId="79" fillId="0" borderId="16" xfId="0" applyFont="1" applyFill="1" applyBorder="1" applyAlignment="1">
      <alignment horizontal="left" indent="3"/>
    </xf>
    <xf numFmtId="164" fontId="66" fillId="6" borderId="3" xfId="0" applyNumberFormat="1" applyFont="1" applyFill="1" applyBorder="1" applyAlignment="1">
      <alignment vertical="center"/>
    </xf>
    <xf numFmtId="164" fontId="66" fillId="11" borderId="162" xfId="0" applyNumberFormat="1" applyFont="1" applyFill="1" applyBorder="1" applyAlignment="1">
      <alignment vertical="center"/>
    </xf>
    <xf numFmtId="164" fontId="66" fillId="11" borderId="163" xfId="0" applyNumberFormat="1" applyFont="1" applyFill="1" applyBorder="1" applyAlignment="1">
      <alignment horizontal="right" vertical="center"/>
    </xf>
    <xf numFmtId="164" fontId="66" fillId="11" borderId="162" xfId="0" applyNumberFormat="1" applyFont="1" applyFill="1" applyBorder="1" applyAlignment="1">
      <alignment horizontal="right" vertical="center"/>
    </xf>
    <xf numFmtId="168" fontId="66" fillId="11" borderId="162" xfId="0" applyNumberFormat="1" applyFont="1" applyFill="1" applyBorder="1" applyAlignment="1">
      <alignment horizontal="right" vertical="center"/>
    </xf>
    <xf numFmtId="170" fontId="66" fillId="11" borderId="162" xfId="0" applyNumberFormat="1" applyFont="1" applyFill="1" applyBorder="1" applyAlignment="1">
      <alignment horizontal="right" vertical="center"/>
    </xf>
    <xf numFmtId="164" fontId="66" fillId="11" borderId="188" xfId="0" applyNumberFormat="1" applyFont="1" applyFill="1" applyBorder="1" applyAlignment="1">
      <alignment horizontal="right" vertical="center"/>
    </xf>
    <xf numFmtId="10" fontId="66" fillId="11" borderId="164" xfId="1" applyNumberFormat="1" applyFont="1" applyFill="1" applyBorder="1" applyAlignment="1">
      <alignment vertical="center"/>
    </xf>
    <xf numFmtId="164" fontId="16" fillId="0" borderId="17" xfId="0" applyNumberFormat="1" applyFont="1" applyFill="1" applyBorder="1"/>
    <xf numFmtId="0" fontId="50" fillId="0" borderId="61" xfId="0" applyFont="1" applyFill="1" applyBorder="1" applyAlignment="1">
      <alignment horizontal="left" vertical="center" indent="3"/>
    </xf>
    <xf numFmtId="3" fontId="80" fillId="10" borderId="30" xfId="0" applyNumberFormat="1" applyFont="1" applyFill="1" applyBorder="1" applyAlignment="1">
      <alignment horizontal="center"/>
    </xf>
    <xf numFmtId="3" fontId="81" fillId="0" borderId="32" xfId="0" applyNumberFormat="1" applyFont="1" applyFill="1" applyBorder="1" applyAlignment="1">
      <alignment horizontal="right" indent="1"/>
    </xf>
    <xf numFmtId="164" fontId="27" fillId="5" borderId="28" xfId="0" applyNumberFormat="1" applyFont="1" applyFill="1" applyBorder="1" applyAlignment="1"/>
    <xf numFmtId="164" fontId="31" fillId="0" borderId="29" xfId="0" applyNumberFormat="1" applyFont="1" applyFill="1" applyBorder="1" applyAlignment="1"/>
    <xf numFmtId="164" fontId="31" fillId="0" borderId="258" xfId="0" applyNumberFormat="1" applyFont="1" applyFill="1" applyBorder="1" applyAlignment="1"/>
    <xf numFmtId="165" fontId="31" fillId="0" borderId="28" xfId="0" applyNumberFormat="1" applyFont="1" applyFill="1" applyBorder="1" applyAlignment="1"/>
    <xf numFmtId="165" fontId="31" fillId="0" borderId="258" xfId="0" applyNumberFormat="1" applyFont="1" applyFill="1" applyBorder="1" applyAlignment="1"/>
    <xf numFmtId="165" fontId="31" fillId="0" borderId="47" xfId="0" applyNumberFormat="1" applyFont="1" applyFill="1" applyBorder="1" applyAlignment="1"/>
    <xf numFmtId="164" fontId="27" fillId="5" borderId="17" xfId="0" applyNumberFormat="1" applyFont="1" applyFill="1" applyBorder="1" applyAlignment="1"/>
    <xf numFmtId="169" fontId="16" fillId="0" borderId="57" xfId="0" applyNumberFormat="1" applyFont="1" applyFill="1" applyBorder="1" applyAlignment="1">
      <alignment horizontal="center"/>
    </xf>
    <xf numFmtId="169" fontId="16" fillId="0" borderId="140" xfId="0" applyNumberFormat="1" applyFont="1" applyFill="1" applyBorder="1" applyAlignment="1">
      <alignment horizontal="center"/>
    </xf>
    <xf numFmtId="164" fontId="16" fillId="0" borderId="108" xfId="0" applyNumberFormat="1" applyFont="1" applyFill="1" applyBorder="1" applyAlignment="1">
      <alignment horizontal="right" vertical="center" indent="1"/>
    </xf>
    <xf numFmtId="10" fontId="31" fillId="0" borderId="169" xfId="1" applyNumberFormat="1" applyFont="1" applyFill="1" applyBorder="1" applyAlignment="1">
      <alignment horizontal="right" vertical="center" indent="1"/>
    </xf>
    <xf numFmtId="0" fontId="18" fillId="12" borderId="173" xfId="0" applyFont="1" applyFill="1" applyBorder="1" applyAlignment="1">
      <alignment horizontal="center" vertical="center" wrapText="1" shrinkToFit="1"/>
    </xf>
    <xf numFmtId="0" fontId="82" fillId="12" borderId="129" xfId="0" applyFont="1" applyFill="1" applyBorder="1" applyAlignment="1">
      <alignment horizontal="center" vertical="center" wrapText="1"/>
    </xf>
    <xf numFmtId="0" fontId="82" fillId="11" borderId="129" xfId="0" applyFont="1" applyFill="1" applyBorder="1" applyAlignment="1">
      <alignment horizontal="center" vertical="center" wrapText="1"/>
    </xf>
    <xf numFmtId="0" fontId="12" fillId="11" borderId="63" xfId="0" applyFont="1" applyFill="1" applyBorder="1" applyAlignment="1">
      <alignment horizontal="center" vertical="center" wrapText="1"/>
    </xf>
    <xf numFmtId="0" fontId="13" fillId="11" borderId="60" xfId="0" applyFont="1" applyFill="1" applyBorder="1" applyAlignment="1">
      <alignment horizontal="center" vertical="center" wrapText="1" shrinkToFit="1"/>
    </xf>
    <xf numFmtId="0" fontId="13" fillId="11" borderId="59" xfId="0" applyFont="1" applyFill="1" applyBorder="1" applyAlignment="1">
      <alignment horizontal="center" vertical="center" wrapText="1" shrinkToFit="1"/>
    </xf>
    <xf numFmtId="0" fontId="18" fillId="11" borderId="173" xfId="0" applyFont="1" applyFill="1" applyBorder="1" applyAlignment="1">
      <alignment horizontal="center" vertical="center" wrapText="1" shrinkToFit="1"/>
    </xf>
    <xf numFmtId="0" fontId="82" fillId="6" borderId="129" xfId="0" applyFont="1" applyFill="1" applyBorder="1" applyAlignment="1">
      <alignment horizontal="center" vertical="center" wrapText="1"/>
    </xf>
    <xf numFmtId="0" fontId="12" fillId="6" borderId="63" xfId="0" applyFont="1" applyFill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 shrinkToFit="1"/>
    </xf>
    <xf numFmtId="0" fontId="13" fillId="6" borderId="59" xfId="0" applyFont="1" applyFill="1" applyBorder="1" applyAlignment="1">
      <alignment horizontal="center" vertical="center" wrapText="1" shrinkToFit="1"/>
    </xf>
    <xf numFmtId="170" fontId="12" fillId="6" borderId="60" xfId="0" applyNumberFormat="1" applyFont="1" applyFill="1" applyBorder="1" applyAlignment="1">
      <alignment horizontal="center" vertical="center" wrapText="1"/>
    </xf>
    <xf numFmtId="0" fontId="18" fillId="6" borderId="173" xfId="0" applyFont="1" applyFill="1" applyBorder="1" applyAlignment="1">
      <alignment horizontal="center" vertical="center" wrapText="1" shrinkToFit="1"/>
    </xf>
    <xf numFmtId="164" fontId="31" fillId="0" borderId="259" xfId="0" applyNumberFormat="1" applyFont="1" applyFill="1" applyBorder="1" applyAlignment="1"/>
    <xf numFmtId="172" fontId="13" fillId="0" borderId="99" xfId="0" applyNumberFormat="1" applyFont="1" applyFill="1" applyBorder="1"/>
    <xf numFmtId="0" fontId="13" fillId="5" borderId="45" xfId="0" applyFont="1" applyFill="1" applyBorder="1" applyAlignment="1">
      <alignment horizontal="left" indent="3"/>
    </xf>
    <xf numFmtId="164" fontId="13" fillId="5" borderId="155" xfId="0" applyNumberFormat="1" applyFont="1" applyFill="1" applyBorder="1" applyAlignment="1">
      <alignment horizontal="right"/>
    </xf>
    <xf numFmtId="164" fontId="13" fillId="5" borderId="49" xfId="0" applyNumberFormat="1" applyFont="1" applyFill="1" applyBorder="1" applyAlignment="1">
      <alignment horizontal="right"/>
    </xf>
    <xf numFmtId="164" fontId="13" fillId="5" borderId="46" xfId="0" applyNumberFormat="1" applyFont="1" applyFill="1" applyBorder="1" applyAlignment="1">
      <alignment horizontal="right"/>
    </xf>
    <xf numFmtId="164" fontId="13" fillId="5" borderId="216" xfId="0" applyNumberFormat="1" applyFont="1" applyFill="1" applyBorder="1" applyAlignment="1">
      <alignment horizontal="right"/>
    </xf>
    <xf numFmtId="165" fontId="13" fillId="5" borderId="49" xfId="0" applyNumberFormat="1" applyFont="1" applyFill="1" applyBorder="1" applyAlignment="1">
      <alignment horizontal="right"/>
    </xf>
    <xf numFmtId="165" fontId="13" fillId="5" borderId="46" xfId="0" applyNumberFormat="1" applyFont="1" applyFill="1" applyBorder="1" applyAlignment="1">
      <alignment horizontal="right"/>
    </xf>
    <xf numFmtId="164" fontId="13" fillId="5" borderId="216" xfId="0" applyNumberFormat="1" applyFont="1" applyFill="1" applyBorder="1"/>
    <xf numFmtId="10" fontId="31" fillId="5" borderId="217" xfId="1" applyNumberFormat="1" applyFont="1" applyFill="1" applyBorder="1" applyAlignment="1">
      <alignment horizontal="right" indent="1"/>
    </xf>
    <xf numFmtId="169" fontId="32" fillId="0" borderId="52" xfId="0" applyNumberFormat="1" applyFont="1" applyFill="1" applyBorder="1" applyAlignment="1"/>
    <xf numFmtId="169" fontId="32" fillId="0" borderId="31" xfId="0" applyNumberFormat="1" applyFont="1" applyFill="1" applyBorder="1" applyAlignment="1"/>
    <xf numFmtId="169" fontId="32" fillId="0" borderId="50" xfId="0" applyNumberFormat="1" applyFont="1" applyFill="1" applyBorder="1" applyAlignment="1"/>
    <xf numFmtId="169" fontId="16" fillId="0" borderId="52" xfId="0" applyNumberFormat="1" applyFont="1" applyFill="1" applyBorder="1" applyAlignment="1">
      <alignment horizontal="right"/>
    </xf>
    <xf numFmtId="4" fontId="72" fillId="0" borderId="52" xfId="0" applyNumberFormat="1" applyFont="1" applyFill="1" applyBorder="1" applyAlignment="1"/>
    <xf numFmtId="4" fontId="69" fillId="10" borderId="30" xfId="0" applyNumberFormat="1" applyFont="1" applyFill="1" applyBorder="1" applyAlignment="1">
      <alignment horizontal="center" vertical="center"/>
    </xf>
    <xf numFmtId="10" fontId="22" fillId="0" borderId="172" xfId="1" applyNumberFormat="1" applyFont="1" applyFill="1" applyBorder="1" applyAlignment="1">
      <alignment horizontal="center"/>
    </xf>
    <xf numFmtId="10" fontId="22" fillId="0" borderId="260" xfId="1" applyNumberFormat="1" applyFont="1" applyFill="1" applyBorder="1" applyAlignment="1">
      <alignment horizontal="center"/>
    </xf>
    <xf numFmtId="0" fontId="39" fillId="0" borderId="117" xfId="0" applyFont="1" applyBorder="1" applyAlignment="1">
      <alignment horizontal="left" indent="2"/>
    </xf>
    <xf numFmtId="164" fontId="49" fillId="0" borderId="77" xfId="0" applyNumberFormat="1" applyFont="1" applyBorder="1"/>
    <xf numFmtId="164" fontId="0" fillId="0" borderId="86" xfId="0" applyNumberFormat="1" applyBorder="1"/>
    <xf numFmtId="164" fontId="31" fillId="0" borderId="97" xfId="0" applyNumberFormat="1" applyFont="1" applyBorder="1"/>
    <xf numFmtId="164" fontId="53" fillId="13" borderId="11" xfId="0" applyNumberFormat="1" applyFont="1" applyFill="1" applyBorder="1"/>
    <xf numFmtId="168" fontId="79" fillId="0" borderId="112" xfId="0" applyNumberFormat="1" applyFont="1" applyFill="1" applyBorder="1" applyAlignment="1">
      <alignment horizontal="right"/>
    </xf>
    <xf numFmtId="3" fontId="30" fillId="0" borderId="48" xfId="0" applyNumberFormat="1" applyFont="1" applyFill="1" applyBorder="1" applyAlignment="1"/>
    <xf numFmtId="3" fontId="30" fillId="0" borderId="17" xfId="0" applyNumberFormat="1" applyFont="1" applyFill="1" applyBorder="1" applyAlignment="1"/>
    <xf numFmtId="169" fontId="30" fillId="0" borderId="18" xfId="0" applyNumberFormat="1" applyFont="1" applyFill="1" applyBorder="1"/>
    <xf numFmtId="169" fontId="43" fillId="10" borderId="56" xfId="0" applyNumberFormat="1" applyFont="1" applyFill="1" applyBorder="1" applyAlignment="1">
      <alignment horizontal="right" vertical="center" indent="1"/>
    </xf>
    <xf numFmtId="169" fontId="40" fillId="0" borderId="31" xfId="0" applyNumberFormat="1" applyFont="1" applyFill="1" applyBorder="1" applyAlignment="1"/>
    <xf numFmtId="173" fontId="59" fillId="13" borderId="11" xfId="0" applyNumberFormat="1" applyFont="1" applyFill="1" applyBorder="1"/>
    <xf numFmtId="10" fontId="24" fillId="10" borderId="261" xfId="1" applyNumberFormat="1" applyFont="1" applyFill="1" applyBorder="1" applyAlignment="1">
      <alignment horizontal="right" indent="1"/>
    </xf>
    <xf numFmtId="3" fontId="30" fillId="10" borderId="159" xfId="0" applyNumberFormat="1" applyFont="1" applyFill="1" applyBorder="1" applyAlignment="1">
      <alignment horizontal="right"/>
    </xf>
    <xf numFmtId="10" fontId="22" fillId="10" borderId="196" xfId="1" applyNumberFormat="1" applyFont="1" applyFill="1" applyBorder="1" applyAlignment="1">
      <alignment horizontal="center"/>
    </xf>
    <xf numFmtId="0" fontId="39" fillId="0" borderId="94" xfId="0" applyFont="1" applyBorder="1" applyAlignment="1">
      <alignment horizontal="left" indent="2"/>
    </xf>
    <xf numFmtId="3" fontId="22" fillId="5" borderId="62" xfId="0" applyNumberFormat="1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right"/>
    </xf>
    <xf numFmtId="169" fontId="16" fillId="0" borderId="18" xfId="0" applyNumberFormat="1" applyFont="1" applyFill="1" applyBorder="1" applyAlignment="1">
      <alignment horizontal="right"/>
    </xf>
    <xf numFmtId="3" fontId="40" fillId="0" borderId="18" xfId="0" applyNumberFormat="1" applyFont="1" applyFill="1" applyBorder="1" applyAlignment="1"/>
    <xf numFmtId="165" fontId="16" fillId="0" borderId="62" xfId="0" applyNumberFormat="1" applyFont="1" applyFill="1" applyBorder="1" applyAlignment="1">
      <alignment horizontal="center"/>
    </xf>
    <xf numFmtId="165" fontId="16" fillId="0" borderId="231" xfId="0" applyNumberFormat="1" applyFont="1" applyFill="1" applyBorder="1" applyAlignment="1">
      <alignment horizontal="center"/>
    </xf>
    <xf numFmtId="165" fontId="16" fillId="0" borderId="61" xfId="0" applyNumberFormat="1" applyFont="1" applyFill="1" applyBorder="1" applyAlignment="1">
      <alignment horizontal="center"/>
    </xf>
    <xf numFmtId="165" fontId="16" fillId="0" borderId="18" xfId="0" applyNumberFormat="1" applyFont="1" applyFill="1" applyBorder="1" applyAlignment="1">
      <alignment horizontal="center"/>
    </xf>
    <xf numFmtId="3" fontId="40" fillId="0" borderId="108" xfId="0" applyNumberFormat="1" applyFont="1" applyFill="1" applyBorder="1" applyAlignment="1"/>
    <xf numFmtId="10" fontId="22" fillId="0" borderId="262" xfId="1" applyNumberFormat="1" applyFont="1" applyFill="1" applyBorder="1" applyAlignment="1">
      <alignment horizontal="right"/>
    </xf>
    <xf numFmtId="168" fontId="13" fillId="0" borderId="108" xfId="0" applyNumberFormat="1" applyFont="1" applyFill="1" applyBorder="1" applyAlignment="1">
      <alignment horizontal="right"/>
    </xf>
    <xf numFmtId="4" fontId="40" fillId="0" borderId="31" xfId="0" applyNumberFormat="1" applyFont="1" applyFill="1" applyBorder="1" applyAlignment="1"/>
    <xf numFmtId="168" fontId="0" fillId="0" borderId="65" xfId="0" applyNumberFormat="1" applyBorder="1"/>
    <xf numFmtId="170" fontId="46" fillId="4" borderId="23" xfId="0" applyNumberFormat="1" applyFont="1" applyFill="1" applyBorder="1"/>
    <xf numFmtId="170" fontId="24" fillId="0" borderId="128" xfId="0" applyNumberFormat="1" applyFont="1" applyFill="1" applyBorder="1" applyAlignment="1">
      <alignment horizontal="center"/>
    </xf>
    <xf numFmtId="170" fontId="31" fillId="0" borderId="151" xfId="0" applyNumberFormat="1" applyFont="1" applyFill="1" applyBorder="1" applyAlignment="1">
      <alignment horizontal="right" indent="1"/>
    </xf>
    <xf numFmtId="170" fontId="31" fillId="0" borderId="17" xfId="0" applyNumberFormat="1" applyFont="1" applyFill="1" applyBorder="1" applyAlignment="1">
      <alignment horizontal="right" indent="1"/>
    </xf>
    <xf numFmtId="170" fontId="31" fillId="0" borderId="26" xfId="0" applyNumberFormat="1" applyFont="1" applyFill="1" applyBorder="1" applyAlignment="1">
      <alignment horizontal="right" indent="1"/>
    </xf>
    <xf numFmtId="170" fontId="19" fillId="0" borderId="152" xfId="0" applyNumberFormat="1" applyFont="1" applyFill="1" applyBorder="1" applyAlignment="1">
      <alignment horizontal="center"/>
    </xf>
    <xf numFmtId="170" fontId="31" fillId="0" borderId="153" xfId="0" applyNumberFormat="1" applyFont="1" applyFill="1" applyBorder="1" applyAlignment="1">
      <alignment horizontal="right" indent="1"/>
    </xf>
    <xf numFmtId="170" fontId="16" fillId="0" borderId="18" xfId="0" applyNumberFormat="1" applyFont="1" applyFill="1" applyBorder="1" applyAlignment="1">
      <alignment horizontal="center"/>
    </xf>
    <xf numFmtId="170" fontId="28" fillId="8" borderId="33" xfId="0" applyNumberFormat="1" applyFont="1" applyFill="1" applyBorder="1" applyAlignment="1">
      <alignment horizontal="right" indent="1"/>
    </xf>
    <xf numFmtId="170" fontId="28" fillId="0" borderId="152" xfId="0" applyNumberFormat="1" applyFont="1" applyFill="1" applyBorder="1" applyAlignment="1">
      <alignment horizontal="right" indent="1"/>
    </xf>
    <xf numFmtId="170" fontId="19" fillId="0" borderId="8" xfId="0" applyNumberFormat="1" applyFont="1" applyFill="1" applyBorder="1" applyAlignment="1">
      <alignment horizontal="right" indent="2"/>
    </xf>
    <xf numFmtId="170" fontId="24" fillId="0" borderId="152" xfId="0" applyNumberFormat="1" applyFont="1" applyFill="1" applyBorder="1" applyAlignment="1">
      <alignment horizontal="right" indent="2"/>
    </xf>
    <xf numFmtId="170" fontId="24" fillId="0" borderId="27" xfId="0" applyNumberFormat="1" applyFont="1" applyFill="1" applyBorder="1" applyAlignment="1">
      <alignment horizontal="right" indent="2"/>
    </xf>
    <xf numFmtId="170" fontId="31" fillId="0" borderId="18" xfId="0" applyNumberFormat="1" applyFont="1" applyFill="1" applyBorder="1" applyAlignment="1">
      <alignment horizontal="right" indent="1"/>
    </xf>
    <xf numFmtId="170" fontId="46" fillId="4" borderId="11" xfId="0" applyNumberFormat="1" applyFont="1" applyFill="1" applyBorder="1"/>
    <xf numFmtId="170" fontId="31" fillId="0" borderId="212" xfId="0" applyNumberFormat="1" applyFont="1" applyFill="1" applyBorder="1" applyAlignment="1">
      <alignment horizontal="right" indent="1"/>
    </xf>
    <xf numFmtId="170" fontId="31" fillId="0" borderId="29" xfId="0" applyNumberFormat="1" applyFont="1" applyFill="1" applyBorder="1" applyAlignment="1">
      <alignment horizontal="right" indent="1"/>
    </xf>
    <xf numFmtId="170" fontId="66" fillId="6" borderId="11" xfId="0" applyNumberFormat="1" applyFont="1" applyFill="1" applyBorder="1" applyAlignment="1">
      <alignment horizontal="right" vertical="center"/>
    </xf>
    <xf numFmtId="170" fontId="18" fillId="7" borderId="23" xfId="0" applyNumberFormat="1" applyFont="1" applyFill="1" applyBorder="1" applyAlignment="1">
      <alignment vertical="center"/>
    </xf>
    <xf numFmtId="170" fontId="13" fillId="0" borderId="18" xfId="0" applyNumberFormat="1" applyFont="1" applyFill="1" applyBorder="1"/>
    <xf numFmtId="170" fontId="79" fillId="0" borderId="17" xfId="0" applyNumberFormat="1" applyFont="1" applyFill="1" applyBorder="1"/>
    <xf numFmtId="170" fontId="13" fillId="0" borderId="17" xfId="0" applyNumberFormat="1" applyFont="1" applyFill="1" applyBorder="1"/>
    <xf numFmtId="170" fontId="13" fillId="5" borderId="155" xfId="0" applyNumberFormat="1" applyFont="1" applyFill="1" applyBorder="1"/>
    <xf numFmtId="170" fontId="66" fillId="6" borderId="3" xfId="0" applyNumberFormat="1" applyFont="1" applyFill="1" applyBorder="1" applyAlignment="1">
      <alignment vertical="center"/>
    </xf>
    <xf numFmtId="170" fontId="13" fillId="0" borderId="189" xfId="0" applyNumberFormat="1" applyFont="1" applyFill="1" applyBorder="1" applyAlignment="1">
      <alignment horizontal="right"/>
    </xf>
    <xf numFmtId="170" fontId="12" fillId="12" borderId="60" xfId="0" applyNumberFormat="1" applyFont="1" applyFill="1" applyBorder="1" applyAlignment="1">
      <alignment horizontal="center" vertical="center" wrapText="1"/>
    </xf>
    <xf numFmtId="170" fontId="15" fillId="4" borderId="148" xfId="0" applyNumberFormat="1" applyFont="1" applyFill="1" applyBorder="1"/>
    <xf numFmtId="170" fontId="16" fillId="0" borderId="156" xfId="0" applyNumberFormat="1" applyFont="1" applyFill="1" applyBorder="1" applyAlignment="1">
      <alignment horizontal="right" indent="1"/>
    </xf>
    <xf numFmtId="170" fontId="16" fillId="0" borderId="9" xfId="0" applyNumberFormat="1" applyFont="1" applyFill="1" applyBorder="1" applyAlignment="1">
      <alignment horizontal="right" indent="1"/>
    </xf>
    <xf numFmtId="170" fontId="15" fillId="0" borderId="152" xfId="0" applyNumberFormat="1" applyFont="1" applyFill="1" applyBorder="1" applyAlignment="1">
      <alignment horizontal="center"/>
    </xf>
    <xf numFmtId="170" fontId="52" fillId="0" borderId="151" xfId="0" applyNumberFormat="1" applyFont="1" applyFill="1" applyBorder="1" applyAlignment="1">
      <alignment horizontal="right" indent="1"/>
    </xf>
    <xf numFmtId="170" fontId="52" fillId="0" borderId="17" xfId="0" applyNumberFormat="1" applyFont="1" applyFill="1" applyBorder="1" applyAlignment="1">
      <alignment horizontal="right" indent="1"/>
    </xf>
    <xf numFmtId="170" fontId="52" fillId="0" borderId="18" xfId="0" applyNumberFormat="1" applyFont="1" applyFill="1" applyBorder="1" applyAlignment="1">
      <alignment horizontal="right" indent="1"/>
    </xf>
    <xf numFmtId="170" fontId="52" fillId="0" borderId="151" xfId="0" applyNumberFormat="1" applyFont="1" applyFill="1" applyBorder="1" applyAlignment="1">
      <alignment horizontal="right" vertical="center" indent="1"/>
    </xf>
    <xf numFmtId="170" fontId="15" fillId="4" borderId="3" xfId="0" applyNumberFormat="1" applyFont="1" applyFill="1" applyBorder="1"/>
    <xf numFmtId="170" fontId="16" fillId="0" borderId="182" xfId="0" applyNumberFormat="1" applyFont="1" applyFill="1" applyBorder="1" applyAlignment="1">
      <alignment horizontal="right" indent="1"/>
    </xf>
    <xf numFmtId="170" fontId="16" fillId="0" borderId="26" xfId="0" applyNumberFormat="1" applyFont="1" applyFill="1" applyBorder="1" applyAlignment="1">
      <alignment horizontal="right" indent="1"/>
    </xf>
    <xf numFmtId="170" fontId="16" fillId="0" borderId="227" xfId="0" applyNumberFormat="1" applyFont="1" applyFill="1" applyBorder="1" applyAlignment="1">
      <alignment horizontal="right" indent="1"/>
    </xf>
    <xf numFmtId="170" fontId="16" fillId="0" borderId="29" xfId="0" applyNumberFormat="1" applyFont="1" applyFill="1" applyBorder="1" applyAlignment="1">
      <alignment horizontal="right" indent="1"/>
    </xf>
    <xf numFmtId="170" fontId="16" fillId="0" borderId="202" xfId="0" applyNumberFormat="1" applyFont="1" applyFill="1" applyBorder="1" applyAlignment="1">
      <alignment horizontal="right" indent="1"/>
    </xf>
    <xf numFmtId="170" fontId="16" fillId="0" borderId="8" xfId="0" applyNumberFormat="1" applyFont="1" applyFill="1" applyBorder="1" applyAlignment="1">
      <alignment horizontal="right" indent="1"/>
    </xf>
    <xf numFmtId="170" fontId="16" fillId="0" borderId="11" xfId="0" applyNumberFormat="1" applyFont="1" applyFill="1" applyBorder="1" applyAlignment="1">
      <alignment horizontal="right" indent="1"/>
    </xf>
    <xf numFmtId="170" fontId="34" fillId="17" borderId="163" xfId="0" applyNumberFormat="1" applyFont="1" applyFill="1" applyBorder="1" applyAlignment="1">
      <alignment horizontal="right" vertical="center"/>
    </xf>
    <xf numFmtId="170" fontId="77" fillId="0" borderId="0" xfId="0" applyNumberFormat="1" applyFont="1" applyFill="1" applyBorder="1" applyAlignment="1">
      <alignment horizontal="right"/>
    </xf>
    <xf numFmtId="170" fontId="12" fillId="11" borderId="60" xfId="0" applyNumberFormat="1" applyFont="1" applyFill="1" applyBorder="1" applyAlignment="1">
      <alignment horizontal="center" vertical="center" wrapText="1"/>
    </xf>
    <xf numFmtId="170" fontId="36" fillId="2" borderId="22" xfId="0" applyNumberFormat="1" applyFont="1" applyFill="1" applyBorder="1" applyAlignment="1">
      <alignment horizontal="center" vertical="center"/>
    </xf>
    <xf numFmtId="170" fontId="43" fillId="10" borderId="56" xfId="0" applyNumberFormat="1" applyFont="1" applyFill="1" applyBorder="1" applyAlignment="1">
      <alignment horizontal="right" vertical="center" indent="1"/>
    </xf>
    <xf numFmtId="170" fontId="13" fillId="0" borderId="32" xfId="0" applyNumberFormat="1" applyFont="1" applyFill="1" applyBorder="1" applyAlignment="1">
      <alignment horizontal="center"/>
    </xf>
    <xf numFmtId="170" fontId="30" fillId="0" borderId="18" xfId="0" applyNumberFormat="1" applyFont="1" applyFill="1" applyBorder="1"/>
    <xf numFmtId="170" fontId="30" fillId="0" borderId="17" xfId="0" applyNumberFormat="1" applyFont="1" applyFill="1" applyBorder="1" applyAlignment="1">
      <alignment horizontal="right"/>
    </xf>
    <xf numFmtId="170" fontId="30" fillId="0" borderId="26" xfId="0" applyNumberFormat="1" applyFont="1" applyFill="1" applyBorder="1" applyAlignment="1">
      <alignment horizontal="right"/>
    </xf>
    <xf numFmtId="170" fontId="13" fillId="0" borderId="57" xfId="0" applyNumberFormat="1" applyFont="1" applyFill="1" applyBorder="1" applyAlignment="1">
      <alignment horizontal="center"/>
    </xf>
    <xf numFmtId="170" fontId="30" fillId="0" borderId="9" xfId="0" applyNumberFormat="1" applyFont="1" applyFill="1" applyBorder="1" applyAlignment="1">
      <alignment horizontal="right"/>
    </xf>
    <xf numFmtId="170" fontId="55" fillId="9" borderId="17" xfId="0" applyNumberFormat="1" applyFont="1" applyFill="1" applyBorder="1" applyAlignment="1">
      <alignment horizontal="right"/>
    </xf>
    <xf numFmtId="170" fontId="16" fillId="0" borderId="8" xfId="0" applyNumberFormat="1" applyFont="1" applyFill="1" applyBorder="1" applyAlignment="1">
      <alignment horizontal="center"/>
    </xf>
    <xf numFmtId="170" fontId="16" fillId="0" borderId="57" xfId="0" applyNumberFormat="1" applyFont="1" applyFill="1" applyBorder="1" applyAlignment="1">
      <alignment horizontal="center"/>
    </xf>
    <xf numFmtId="170" fontId="43" fillId="10" borderId="30" xfId="0" applyNumberFormat="1" applyFont="1" applyFill="1" applyBorder="1" applyAlignment="1">
      <alignment horizontal="center" vertical="center"/>
    </xf>
    <xf numFmtId="170" fontId="40" fillId="0" borderId="52" xfId="0" applyNumberFormat="1" applyFont="1" applyFill="1" applyBorder="1" applyAlignment="1"/>
    <xf numFmtId="170" fontId="40" fillId="0" borderId="31" xfId="0" applyNumberFormat="1" applyFont="1" applyFill="1" applyBorder="1" applyAlignment="1"/>
    <xf numFmtId="170" fontId="32" fillId="0" borderId="32" xfId="0" applyNumberFormat="1" applyFont="1" applyFill="1" applyBorder="1" applyAlignment="1">
      <alignment horizontal="right" indent="2"/>
    </xf>
    <xf numFmtId="170" fontId="30" fillId="0" borderId="147" xfId="0" applyNumberFormat="1" applyFont="1" applyFill="1" applyBorder="1"/>
    <xf numFmtId="170" fontId="40" fillId="0" borderId="11" xfId="0" applyNumberFormat="1" applyFont="1" applyFill="1" applyBorder="1" applyAlignment="1"/>
    <xf numFmtId="170" fontId="40" fillId="0" borderId="32" xfId="0" applyNumberFormat="1" applyFont="1" applyFill="1" applyBorder="1" applyAlignment="1"/>
    <xf numFmtId="170" fontId="50" fillId="0" borderId="52" xfId="0" applyNumberFormat="1" applyFont="1" applyFill="1" applyBorder="1" applyAlignment="1">
      <alignment horizontal="right"/>
    </xf>
    <xf numFmtId="170" fontId="40" fillId="0" borderId="9" xfId="0" applyNumberFormat="1" applyFont="1" applyFill="1" applyBorder="1" applyAlignment="1"/>
    <xf numFmtId="170" fontId="16" fillId="10" borderId="152" xfId="0" applyNumberFormat="1" applyFont="1" applyFill="1" applyBorder="1" applyAlignment="1">
      <alignment horizontal="center"/>
    </xf>
    <xf numFmtId="170" fontId="40" fillId="0" borderId="18" xfId="0" applyNumberFormat="1" applyFont="1" applyFill="1" applyBorder="1" applyAlignment="1"/>
    <xf numFmtId="170" fontId="16" fillId="10" borderId="9" xfId="0" applyNumberFormat="1" applyFont="1" applyFill="1" applyBorder="1" applyAlignment="1">
      <alignment horizontal="center"/>
    </xf>
    <xf numFmtId="170" fontId="47" fillId="15" borderId="23" xfId="0" applyNumberFormat="1" applyFont="1" applyFill="1" applyBorder="1" applyAlignment="1">
      <alignment horizontal="center" vertical="center"/>
    </xf>
    <xf numFmtId="170" fontId="43" fillId="10" borderId="30" xfId="0" applyNumberFormat="1" applyFont="1" applyFill="1" applyBorder="1" applyAlignment="1">
      <alignment horizontal="center"/>
    </xf>
    <xf numFmtId="170" fontId="43" fillId="10" borderId="152" xfId="0" applyNumberFormat="1" applyFont="1" applyFill="1" applyBorder="1" applyAlignment="1">
      <alignment horizontal="center" vertical="center"/>
    </xf>
    <xf numFmtId="170" fontId="43" fillId="10" borderId="152" xfId="0" applyNumberFormat="1" applyFont="1" applyFill="1" applyBorder="1" applyAlignment="1">
      <alignment horizontal="center"/>
    </xf>
    <xf numFmtId="170" fontId="66" fillId="11" borderId="163" xfId="0" applyNumberFormat="1" applyFont="1" applyFill="1" applyBorder="1" applyAlignment="1">
      <alignment horizontal="right" vertical="center"/>
    </xf>
    <xf numFmtId="170" fontId="49" fillId="16" borderId="76" xfId="0" applyNumberFormat="1" applyFont="1" applyFill="1" applyBorder="1" applyAlignment="1"/>
    <xf numFmtId="170" fontId="0" fillId="16" borderId="69" xfId="0" applyNumberFormat="1" applyFill="1" applyBorder="1"/>
    <xf numFmtId="170" fontId="0" fillId="16" borderId="70" xfId="0" applyNumberFormat="1" applyFill="1" applyBorder="1"/>
    <xf numFmtId="170" fontId="0" fillId="16" borderId="71" xfId="0" applyNumberFormat="1" applyFill="1" applyBorder="1"/>
    <xf numFmtId="170" fontId="76" fillId="16" borderId="8" xfId="0" applyNumberFormat="1" applyFont="1" applyFill="1" applyBorder="1"/>
    <xf numFmtId="170" fontId="0" fillId="16" borderId="11" xfId="0" applyNumberFormat="1" applyFill="1" applyBorder="1"/>
    <xf numFmtId="170" fontId="49" fillId="16" borderId="33" xfId="0" applyNumberFormat="1" applyFont="1" applyFill="1" applyBorder="1"/>
    <xf numFmtId="170" fontId="0" fillId="16" borderId="72" xfId="0" applyNumberFormat="1" applyFill="1" applyBorder="1"/>
    <xf numFmtId="170" fontId="0" fillId="16" borderId="73" xfId="0" applyNumberFormat="1" applyFill="1" applyBorder="1"/>
    <xf numFmtId="170" fontId="17" fillId="0" borderId="12" xfId="0" applyNumberFormat="1" applyFont="1" applyBorder="1" applyAlignment="1">
      <alignment vertical="center"/>
    </xf>
    <xf numFmtId="170" fontId="53" fillId="13" borderId="11" xfId="0" applyNumberFormat="1" applyFont="1" applyFill="1" applyBorder="1"/>
    <xf numFmtId="170" fontId="17" fillId="16" borderId="76" xfId="0" applyNumberFormat="1" applyFont="1" applyFill="1" applyBorder="1" applyAlignment="1">
      <alignment vertical="center"/>
    </xf>
    <xf numFmtId="170" fontId="0" fillId="16" borderId="72" xfId="0" applyNumberFormat="1" applyFill="1" applyBorder="1" applyAlignment="1">
      <alignment horizontal="right" indent="1"/>
    </xf>
    <xf numFmtId="170" fontId="0" fillId="16" borderId="74" xfId="0" applyNumberFormat="1" applyFill="1" applyBorder="1" applyAlignment="1">
      <alignment horizontal="right" indent="1"/>
    </xf>
    <xf numFmtId="170" fontId="31" fillId="16" borderId="51" xfId="0" applyNumberFormat="1" applyFont="1" applyFill="1" applyBorder="1"/>
    <xf numFmtId="170" fontId="31" fillId="16" borderId="75" xfId="0" applyNumberFormat="1" applyFont="1" applyFill="1" applyBorder="1"/>
    <xf numFmtId="170" fontId="31" fillId="16" borderId="29" xfId="0" applyNumberFormat="1" applyFont="1" applyFill="1" applyBorder="1"/>
    <xf numFmtId="0" fontId="8" fillId="0" borderId="0" xfId="0" applyFont="1" applyBorder="1" applyAlignment="1">
      <alignment horizontal="left" indent="1"/>
    </xf>
    <xf numFmtId="0" fontId="16" fillId="0" borderId="0" xfId="0" applyFont="1" applyAlignment="1">
      <alignment horizontal="left" wrapText="1"/>
    </xf>
    <xf numFmtId="0" fontId="1" fillId="0" borderId="208" xfId="0" applyFont="1" applyFill="1" applyBorder="1" applyAlignment="1">
      <alignment horizontal="left" vertical="center" wrapText="1"/>
    </xf>
    <xf numFmtId="0" fontId="1" fillId="0" borderId="165" xfId="0" applyFont="1" applyFill="1" applyBorder="1" applyAlignment="1">
      <alignment horizontal="left" vertical="center" wrapText="1"/>
    </xf>
    <xf numFmtId="0" fontId="1" fillId="0" borderId="209" xfId="0" applyFont="1" applyFill="1" applyBorder="1" applyAlignment="1">
      <alignment horizontal="left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2" tint="-9.9948118533890809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800000"/>
      <color rgb="FFC0C0C0"/>
      <color rgb="FFE3E3E3"/>
      <color rgb="FFE7FFE7"/>
      <color rgb="FFCCECFF"/>
      <color rgb="FFD9D9D9"/>
      <color rgb="FFDDDDDD"/>
      <color rgb="FFCC9C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45"/>
    <pageSetUpPr fitToPage="1"/>
  </sheetPr>
  <dimension ref="A1:Y28"/>
  <sheetViews>
    <sheetView zoomScaleNormal="100" workbookViewId="0">
      <pane xSplit="1" ySplit="2" topLeftCell="B3" activePane="bottomRight" state="frozen"/>
      <selection activeCell="X32" sqref="X32"/>
      <selection pane="topRight" activeCell="X32" sqref="X32"/>
      <selection pane="bottomLeft" activeCell="X32" sqref="X32"/>
      <selection pane="bottomRight" activeCell="AG4" sqref="AG4"/>
    </sheetView>
  </sheetViews>
  <sheetFormatPr defaultColWidth="4" defaultRowHeight="12.75" x14ac:dyDescent="0.2"/>
  <cols>
    <col min="1" max="1" width="61.5703125" customWidth="1"/>
    <col min="2" max="2" width="16.140625" customWidth="1"/>
    <col min="3" max="3" width="16.7109375" hidden="1" customWidth="1"/>
    <col min="4" max="4" width="20.5703125" hidden="1" customWidth="1"/>
    <col min="5" max="5" width="23.140625" hidden="1" customWidth="1"/>
    <col min="6" max="6" width="23.42578125" hidden="1" customWidth="1"/>
    <col min="7" max="7" width="17.28515625" hidden="1" customWidth="1"/>
    <col min="8" max="13" width="15.140625" hidden="1" customWidth="1"/>
    <col min="14" max="14" width="12.42578125" hidden="1" customWidth="1"/>
    <col min="15" max="15" width="14.5703125" hidden="1" customWidth="1"/>
    <col min="16" max="16" width="15.7109375" customWidth="1"/>
    <col min="17" max="17" width="16.5703125" hidden="1" customWidth="1"/>
    <col min="18" max="18" width="17.28515625" hidden="1" customWidth="1"/>
    <col min="19" max="19" width="19.140625" hidden="1" customWidth="1"/>
    <col min="20" max="20" width="18.42578125" hidden="1" customWidth="1"/>
    <col min="21" max="21" width="19.140625" customWidth="1"/>
    <col min="22" max="22" width="18.28515625" customWidth="1"/>
    <col min="23" max="23" width="20.7109375" customWidth="1"/>
  </cols>
  <sheetData>
    <row r="1" spans="1:24" ht="39" customHeight="1" thickBot="1" x14ac:dyDescent="0.25">
      <c r="A1" s="1175" t="s">
        <v>394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6"/>
      <c r="M1" s="1176"/>
      <c r="N1" s="1176"/>
      <c r="O1" s="1176"/>
      <c r="P1" s="1176"/>
      <c r="Q1" s="1176"/>
      <c r="R1" s="1176"/>
      <c r="S1" s="1176"/>
      <c r="T1" s="1176"/>
      <c r="U1" s="1176"/>
      <c r="V1" s="1177"/>
      <c r="W1" s="657"/>
      <c r="X1" s="657"/>
    </row>
    <row r="2" spans="1:24" s="3" customFormat="1" ht="51" customHeight="1" thickBot="1" x14ac:dyDescent="0.25">
      <c r="A2" s="111" t="s">
        <v>58</v>
      </c>
      <c r="B2" s="304" t="s">
        <v>185</v>
      </c>
      <c r="C2" s="305" t="s">
        <v>377</v>
      </c>
      <c r="D2" s="305" t="s">
        <v>378</v>
      </c>
      <c r="E2" s="305" t="s">
        <v>379</v>
      </c>
      <c r="F2" s="305" t="s">
        <v>380</v>
      </c>
      <c r="G2" s="305" t="s">
        <v>384</v>
      </c>
      <c r="H2" s="305" t="s">
        <v>341</v>
      </c>
      <c r="I2" s="305" t="s">
        <v>343</v>
      </c>
      <c r="J2" s="305" t="s">
        <v>344</v>
      </c>
      <c r="K2" s="305" t="s">
        <v>345</v>
      </c>
      <c r="L2" s="305" t="s">
        <v>346</v>
      </c>
      <c r="M2" s="305" t="s">
        <v>319</v>
      </c>
      <c r="N2" s="305" t="s">
        <v>320</v>
      </c>
      <c r="O2" s="305"/>
      <c r="P2" s="306" t="s">
        <v>186</v>
      </c>
      <c r="Q2" s="305" t="s">
        <v>206</v>
      </c>
      <c r="R2" s="305" t="s">
        <v>229</v>
      </c>
      <c r="S2" s="305" t="s">
        <v>228</v>
      </c>
      <c r="T2" s="305" t="s">
        <v>203</v>
      </c>
      <c r="U2" s="494" t="s">
        <v>205</v>
      </c>
      <c r="V2" s="493" t="s">
        <v>213</v>
      </c>
    </row>
    <row r="3" spans="1:24" ht="21.75" customHeight="1" thickTop="1" x14ac:dyDescent="0.2">
      <c r="A3" s="178" t="s">
        <v>59</v>
      </c>
      <c r="B3" s="179">
        <f>SUM(B4:B6)</f>
        <v>5117</v>
      </c>
      <c r="C3" s="179">
        <f t="shared" ref="C3" si="0">SUM(C4:C6)</f>
        <v>0</v>
      </c>
      <c r="D3" s="179">
        <f t="shared" ref="D3" si="1">SUM(D4:D6)</f>
        <v>0</v>
      </c>
      <c r="E3" s="179">
        <f t="shared" ref="E3" si="2">SUM(E4:E6)</f>
        <v>0</v>
      </c>
      <c r="F3" s="179">
        <f t="shared" ref="F3:M3" si="3">SUM(F4:F6)</f>
        <v>0</v>
      </c>
      <c r="G3" s="179">
        <f t="shared" si="3"/>
        <v>1860</v>
      </c>
      <c r="H3" s="179">
        <f t="shared" si="3"/>
        <v>0</v>
      </c>
      <c r="I3" s="179">
        <f t="shared" si="3"/>
        <v>40</v>
      </c>
      <c r="J3" s="179">
        <f t="shared" si="3"/>
        <v>0</v>
      </c>
      <c r="K3" s="179">
        <f t="shared" si="3"/>
        <v>0</v>
      </c>
      <c r="L3" s="179">
        <f t="shared" si="3"/>
        <v>0</v>
      </c>
      <c r="M3" s="179">
        <f t="shared" si="3"/>
        <v>0</v>
      </c>
      <c r="N3" s="179">
        <f t="shared" ref="N3:P3" si="4">SUM(N4:N6)</f>
        <v>0</v>
      </c>
      <c r="O3" s="179">
        <f t="shared" si="4"/>
        <v>0</v>
      </c>
      <c r="P3" s="180">
        <f t="shared" si="4"/>
        <v>7017</v>
      </c>
      <c r="Q3" s="179">
        <f t="shared" ref="Q3:U3" si="5">SUM(Q4:Q6)</f>
        <v>1708.86816</v>
      </c>
      <c r="R3" s="619">
        <f t="shared" si="5"/>
        <v>1987.1240599999999</v>
      </c>
      <c r="S3" s="619">
        <f t="shared" si="5"/>
        <v>1961.9835600000001</v>
      </c>
      <c r="T3" s="619">
        <f t="shared" si="5"/>
        <v>0</v>
      </c>
      <c r="U3" s="1156">
        <f t="shared" si="5"/>
        <v>5657.9757800000007</v>
      </c>
      <c r="V3" s="740">
        <f>U3/P3</f>
        <v>0.80632403876300418</v>
      </c>
    </row>
    <row r="4" spans="1:24" ht="13.5" customHeight="1" x14ac:dyDescent="0.2">
      <c r="A4" s="113" t="s">
        <v>60</v>
      </c>
      <c r="B4" s="99">
        <f>'ROZPIS UKAZATELŮ'!B6</f>
        <v>1715</v>
      </c>
      <c r="C4" s="99">
        <f>'ROZPIS UKAZATELŮ'!C6</f>
        <v>0</v>
      </c>
      <c r="D4" s="99">
        <f>'ROZPIS UKAZATELŮ'!D6</f>
        <v>0</v>
      </c>
      <c r="E4" s="99">
        <f>'ROZPIS UKAZATELŮ'!E6</f>
        <v>0</v>
      </c>
      <c r="F4" s="99">
        <f>'ROZPIS UKAZATELŮ'!F6</f>
        <v>0</v>
      </c>
      <c r="G4" s="99">
        <f>'ROZPIS UKAZATELŮ'!G6</f>
        <v>0</v>
      </c>
      <c r="H4" s="99">
        <f>'ROZPIS UKAZATELŮ'!H6</f>
        <v>0</v>
      </c>
      <c r="I4" s="99">
        <f>'ROZPIS UKAZATELŮ'!I6</f>
        <v>0</v>
      </c>
      <c r="J4" s="99">
        <f>'ROZPIS UKAZATELŮ'!J6</f>
        <v>0</v>
      </c>
      <c r="K4" s="99">
        <f>'ROZPIS UKAZATELŮ'!K6</f>
        <v>0</v>
      </c>
      <c r="L4" s="99">
        <f>'ROZPIS UKAZATELŮ'!L6</f>
        <v>0</v>
      </c>
      <c r="M4" s="99">
        <f>'ROZPIS UKAZATELŮ'!M6</f>
        <v>0</v>
      </c>
      <c r="N4" s="99">
        <f>'ROZPIS UKAZATELŮ'!N6</f>
        <v>0</v>
      </c>
      <c r="O4" s="99">
        <f>'ROZPIS UKAZATELŮ'!O6</f>
        <v>0</v>
      </c>
      <c r="P4" s="114">
        <f>'ROZPIS UKAZATELŮ'!P6</f>
        <v>1715</v>
      </c>
      <c r="Q4" s="99">
        <f>'ROZPIS UKAZATELŮ'!Q6</f>
        <v>359.13599999999997</v>
      </c>
      <c r="R4" s="620">
        <f>'ROZPIS UKAZATELŮ'!R6</f>
        <v>777.40192999999999</v>
      </c>
      <c r="S4" s="620">
        <f>'ROZPIS UKAZATELŮ'!S6</f>
        <v>264.98599999999999</v>
      </c>
      <c r="T4" s="620">
        <f>'ROZPIS UKAZATELŮ'!T6</f>
        <v>0</v>
      </c>
      <c r="U4" s="1157">
        <f>'ROZPIS UKAZATELŮ'!W6</f>
        <v>1401.5239300000001</v>
      </c>
      <c r="V4" s="741">
        <f>U4/P4</f>
        <v>0.81721511953352777</v>
      </c>
    </row>
    <row r="5" spans="1:24" ht="13.5" customHeight="1" x14ac:dyDescent="0.2">
      <c r="A5" s="115" t="s">
        <v>61</v>
      </c>
      <c r="B5" s="100">
        <f>'ROZPIS UKAZATELŮ'!B16</f>
        <v>3402</v>
      </c>
      <c r="C5" s="100">
        <f>'ROZPIS UKAZATELŮ'!C16</f>
        <v>0</v>
      </c>
      <c r="D5" s="100">
        <f>'ROZPIS UKAZATELŮ'!D16</f>
        <v>0</v>
      </c>
      <c r="E5" s="100">
        <f>'ROZPIS UKAZATELŮ'!E16</f>
        <v>0</v>
      </c>
      <c r="F5" s="100">
        <f>'ROZPIS UKAZATELŮ'!F16</f>
        <v>0</v>
      </c>
      <c r="G5" s="100">
        <f>'ROZPIS UKAZATELŮ'!G16</f>
        <v>1860</v>
      </c>
      <c r="H5" s="100">
        <f>'ROZPIS UKAZATELŮ'!H16</f>
        <v>0</v>
      </c>
      <c r="I5" s="100">
        <f>'ROZPIS UKAZATELŮ'!I16</f>
        <v>40</v>
      </c>
      <c r="J5" s="100">
        <f>'ROZPIS UKAZATELŮ'!J16</f>
        <v>0</v>
      </c>
      <c r="K5" s="100">
        <f>'ROZPIS UKAZATELŮ'!K16</f>
        <v>0</v>
      </c>
      <c r="L5" s="100">
        <f>'ROZPIS UKAZATELŮ'!L16</f>
        <v>0</v>
      </c>
      <c r="M5" s="100">
        <f>'ROZPIS UKAZATELŮ'!M16</f>
        <v>0</v>
      </c>
      <c r="N5" s="100">
        <f>'ROZPIS UKAZATELŮ'!N16</f>
        <v>0</v>
      </c>
      <c r="O5" s="100">
        <f>'ROZPIS UKAZATELŮ'!O16</f>
        <v>0</v>
      </c>
      <c r="P5" s="116">
        <f>'ROZPIS UKAZATELŮ'!P16</f>
        <v>5302</v>
      </c>
      <c r="Q5" s="100">
        <f>'ROZPIS UKAZATELŮ'!Q16</f>
        <v>1349.73216</v>
      </c>
      <c r="R5" s="621">
        <f>'ROZPIS UKAZATELŮ'!R16</f>
        <v>1209.7221299999999</v>
      </c>
      <c r="S5" s="621">
        <f>'ROZPIS UKAZATELŮ'!S16</f>
        <v>1696.99756</v>
      </c>
      <c r="T5" s="621">
        <f>'ROZPIS UKAZATELŮ'!T16</f>
        <v>0</v>
      </c>
      <c r="U5" s="1158">
        <f>'ROZPIS UKAZATELŮ'!W16</f>
        <v>4256.4518500000004</v>
      </c>
      <c r="V5" s="742">
        <f>U5/P5</f>
        <v>0.80280117880045276</v>
      </c>
    </row>
    <row r="6" spans="1:24" ht="13.5" customHeight="1" x14ac:dyDescent="0.2">
      <c r="A6" s="117" t="s">
        <v>62</v>
      </c>
      <c r="B6" s="101">
        <f>'ROZPIS UKAZATELŮ'!B48</f>
        <v>0</v>
      </c>
      <c r="C6" s="101">
        <f>'ROZPIS UKAZATELŮ'!C48</f>
        <v>0</v>
      </c>
      <c r="D6" s="101">
        <f>'ROZPIS UKAZATELŮ'!D48</f>
        <v>0</v>
      </c>
      <c r="E6" s="101">
        <f>'ROZPIS UKAZATELŮ'!E48</f>
        <v>0</v>
      </c>
      <c r="F6" s="101">
        <f>'ROZPIS UKAZATELŮ'!F48</f>
        <v>0</v>
      </c>
      <c r="G6" s="101">
        <f>'ROZPIS UKAZATELŮ'!G48</f>
        <v>0</v>
      </c>
      <c r="H6" s="101">
        <f>'ROZPIS UKAZATELŮ'!H48</f>
        <v>0</v>
      </c>
      <c r="I6" s="101">
        <f>'ROZPIS UKAZATELŮ'!I48</f>
        <v>0</v>
      </c>
      <c r="J6" s="101">
        <f>'ROZPIS UKAZATELŮ'!J48</f>
        <v>0</v>
      </c>
      <c r="K6" s="101">
        <f>'ROZPIS UKAZATELŮ'!K48</f>
        <v>0</v>
      </c>
      <c r="L6" s="101">
        <f>'ROZPIS UKAZATELŮ'!L48</f>
        <v>0</v>
      </c>
      <c r="M6" s="101">
        <f>'ROZPIS UKAZATELŮ'!M48</f>
        <v>0</v>
      </c>
      <c r="N6" s="101">
        <f>'ROZPIS UKAZATELŮ'!N48</f>
        <v>0</v>
      </c>
      <c r="O6" s="101">
        <f>'ROZPIS UKAZATELŮ'!O48</f>
        <v>0</v>
      </c>
      <c r="P6" s="118">
        <f>'ROZPIS UKAZATELŮ'!P48</f>
        <v>0</v>
      </c>
      <c r="Q6" s="101">
        <f>'ROZPIS UKAZATELŮ'!Q48</f>
        <v>0</v>
      </c>
      <c r="R6" s="622">
        <f>'ROZPIS UKAZATELŮ'!R48</f>
        <v>0</v>
      </c>
      <c r="S6" s="622">
        <f>'ROZPIS UKAZATELŮ'!S48</f>
        <v>0</v>
      </c>
      <c r="T6" s="622">
        <f>'ROZPIS UKAZATELŮ'!T48</f>
        <v>0</v>
      </c>
      <c r="U6" s="1159">
        <f>'ROZPIS UKAZATELŮ'!W48</f>
        <v>0</v>
      </c>
      <c r="V6" s="743"/>
    </row>
    <row r="7" spans="1:24" ht="15.75" customHeight="1" x14ac:dyDescent="0.2">
      <c r="A7" s="765" t="s">
        <v>398</v>
      </c>
      <c r="B7" s="102">
        <f>'ROZPIS UKAZATELŮ'!B53</f>
        <v>0</v>
      </c>
      <c r="C7" s="102">
        <f>'ROZPIS UKAZATELŮ'!C53</f>
        <v>81.451999999999998</v>
      </c>
      <c r="D7" s="102">
        <f>'ROZPIS UKAZATELŮ'!D53</f>
        <v>0</v>
      </c>
      <c r="E7" s="102">
        <f>'ROZPIS UKAZATELŮ'!E53</f>
        <v>0</v>
      </c>
      <c r="F7" s="102">
        <f>'ROZPIS UKAZATELŮ'!F53</f>
        <v>0</v>
      </c>
      <c r="G7" s="102">
        <f>'ROZPIS UKAZATELŮ'!G53</f>
        <v>3260.6590000000001</v>
      </c>
      <c r="H7" s="102">
        <f>'ROZPIS UKAZATELŮ'!H53</f>
        <v>0</v>
      </c>
      <c r="I7" s="643">
        <f>'ROZPIS UKAZATELŮ'!I53</f>
        <v>2203.451</v>
      </c>
      <c r="J7" s="102">
        <f>'ROZPIS UKAZATELŮ'!J53</f>
        <v>0</v>
      </c>
      <c r="K7" s="102">
        <f>'ROZPIS UKAZATELŮ'!K53</f>
        <v>0</v>
      </c>
      <c r="L7" s="102">
        <f>'ROZPIS UKAZATELŮ'!L53</f>
        <v>0</v>
      </c>
      <c r="M7" s="102">
        <f>'ROZPIS UKAZATELŮ'!M53</f>
        <v>0</v>
      </c>
      <c r="N7" s="102">
        <f>'ROZPIS UKAZATELŮ'!N53</f>
        <v>0</v>
      </c>
      <c r="O7" s="102">
        <f>'ROZPIS UKAZATELŮ'!O53</f>
        <v>0</v>
      </c>
      <c r="P7" s="1082">
        <f>'ROZPIS UKAZATELŮ'!P53</f>
        <v>5545.5619999999999</v>
      </c>
      <c r="Q7" s="102">
        <f>'ROZPIS UKAZATELŮ'!Q53</f>
        <v>81.451999999999998</v>
      </c>
      <c r="R7" s="623">
        <f>'ROZPIS UKAZATELŮ'!R53</f>
        <v>3301.3850000000002</v>
      </c>
      <c r="S7" s="623">
        <f>'ROZPIS UKAZATELŮ'!S53</f>
        <v>2986.268</v>
      </c>
      <c r="T7" s="623">
        <f>'ROZPIS UKAZATELŮ'!T53</f>
        <v>0</v>
      </c>
      <c r="U7" s="1160">
        <f>'ROZPIS UKAZATELŮ'!W53</f>
        <v>6369.1049999999996</v>
      </c>
      <c r="V7" s="744"/>
    </row>
    <row r="8" spans="1:24" ht="5.25" customHeight="1" x14ac:dyDescent="0.2">
      <c r="A8" s="119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20"/>
      <c r="Q8" s="98"/>
      <c r="R8" s="624"/>
      <c r="S8" s="624"/>
      <c r="T8" s="624"/>
      <c r="U8" s="1161"/>
      <c r="V8" s="120"/>
    </row>
    <row r="9" spans="1:24" ht="20.25" customHeight="1" x14ac:dyDescent="0.2">
      <c r="A9" s="112" t="s">
        <v>31</v>
      </c>
      <c r="B9" s="104">
        <f>SUM(B10:B11)</f>
        <v>110937</v>
      </c>
      <c r="C9" s="104">
        <f t="shared" ref="C9" si="6">SUM(C10:C11)</f>
        <v>1316.452</v>
      </c>
      <c r="D9" s="104">
        <f t="shared" ref="D9" si="7">SUM(D10:D11)</f>
        <v>0</v>
      </c>
      <c r="E9" s="104">
        <f t="shared" ref="E9" si="8">SUM(E10:E11)</f>
        <v>0</v>
      </c>
      <c r="F9" s="104">
        <f t="shared" ref="F9:M9" si="9">SUM(F10:F11)</f>
        <v>925</v>
      </c>
      <c r="G9" s="104">
        <f t="shared" si="9"/>
        <v>6702.6590000000006</v>
      </c>
      <c r="H9" s="104">
        <f t="shared" si="9"/>
        <v>250</v>
      </c>
      <c r="I9" s="642">
        <f t="shared" si="9"/>
        <v>14643.451000000001</v>
      </c>
      <c r="J9" s="104">
        <f t="shared" si="9"/>
        <v>0</v>
      </c>
      <c r="K9" s="104">
        <f t="shared" si="9"/>
        <v>0</v>
      </c>
      <c r="L9" s="104">
        <f t="shared" si="9"/>
        <v>0</v>
      </c>
      <c r="M9" s="104">
        <f t="shared" si="9"/>
        <v>0</v>
      </c>
      <c r="N9" s="104">
        <f t="shared" ref="N9:P9" si="10">SUM(N10:N11)</f>
        <v>0</v>
      </c>
      <c r="O9" s="104">
        <f t="shared" si="10"/>
        <v>0</v>
      </c>
      <c r="P9" s="1055">
        <f t="shared" si="10"/>
        <v>134774.56199999998</v>
      </c>
      <c r="Q9" s="104">
        <f t="shared" ref="Q9:U9" si="11">SUM(Q10:Q11)</f>
        <v>21558.983029999999</v>
      </c>
      <c r="R9" s="625">
        <f t="shared" si="11"/>
        <v>22806.301629999998</v>
      </c>
      <c r="S9" s="625">
        <f t="shared" si="11"/>
        <v>30401.33509</v>
      </c>
      <c r="T9" s="625">
        <f t="shared" si="11"/>
        <v>0</v>
      </c>
      <c r="U9" s="1162">
        <f t="shared" si="11"/>
        <v>74766.619750000013</v>
      </c>
      <c r="V9" s="745">
        <f>U9/P9</f>
        <v>0.55475320149806928</v>
      </c>
    </row>
    <row r="10" spans="1:24" ht="15" customHeight="1" x14ac:dyDescent="0.2">
      <c r="A10" s="121" t="s">
        <v>63</v>
      </c>
      <c r="B10" s="103">
        <f>'ROZPIS UKAZATELŮ'!B108</f>
        <v>106280</v>
      </c>
      <c r="C10" s="103">
        <f>'ROZPIS UKAZATELŮ'!C108</f>
        <v>-1383.548</v>
      </c>
      <c r="D10" s="103">
        <f>'ROZPIS UKAZATELŮ'!D108</f>
        <v>0</v>
      </c>
      <c r="E10" s="103">
        <f>'ROZPIS UKAZATELŮ'!E108</f>
        <v>-116</v>
      </c>
      <c r="F10" s="103">
        <f>'ROZPIS UKAZATELŮ'!F108</f>
        <v>275</v>
      </c>
      <c r="G10" s="103">
        <f>'ROZPIS UKAZATELŮ'!G108</f>
        <v>6382.6590000000006</v>
      </c>
      <c r="H10" s="103">
        <f>'ROZPIS UKAZATELŮ'!H108</f>
        <v>250</v>
      </c>
      <c r="I10" s="103">
        <f>'ROZPIS UKAZATELŮ'!I108</f>
        <v>6393.451</v>
      </c>
      <c r="J10" s="103">
        <f>'ROZPIS UKAZATELŮ'!J108</f>
        <v>0</v>
      </c>
      <c r="K10" s="103">
        <f>'ROZPIS UKAZATELŮ'!K108</f>
        <v>0</v>
      </c>
      <c r="L10" s="103">
        <f>'ROZPIS UKAZATELŮ'!L108</f>
        <v>0</v>
      </c>
      <c r="M10" s="103">
        <f>'ROZPIS UKAZATELŮ'!M108</f>
        <v>0</v>
      </c>
      <c r="N10" s="103">
        <f>'ROZPIS UKAZATELŮ'!N108</f>
        <v>0</v>
      </c>
      <c r="O10" s="103">
        <f>'ROZPIS UKAZATELŮ'!O108</f>
        <v>0</v>
      </c>
      <c r="P10" s="1056">
        <f>'ROZPIS UKAZATELŮ'!P108</f>
        <v>118081.56199999999</v>
      </c>
      <c r="Q10" s="103">
        <f>'ROZPIS UKAZATELŮ'!Q108</f>
        <v>21256.596030000001</v>
      </c>
      <c r="R10" s="626">
        <f>'ROZPIS UKAZATELŮ'!R108</f>
        <v>22219.636849999999</v>
      </c>
      <c r="S10" s="626">
        <f>'ROZPIS UKAZATELŮ'!S108</f>
        <v>29871.808059999999</v>
      </c>
      <c r="T10" s="626">
        <f>'ROZPIS UKAZATELŮ'!T108</f>
        <v>0</v>
      </c>
      <c r="U10" s="1163">
        <f>'ROZPIS UKAZATELŮ'!W108</f>
        <v>73348.040940000006</v>
      </c>
      <c r="V10" s="746">
        <f>U10/P10</f>
        <v>0.62116421647606601</v>
      </c>
    </row>
    <row r="11" spans="1:24" ht="15" customHeight="1" thickBot="1" x14ac:dyDescent="0.25">
      <c r="A11" s="122" t="s">
        <v>62</v>
      </c>
      <c r="B11" s="105">
        <f>'ROZPIS UKAZATELŮ'!B167</f>
        <v>4657</v>
      </c>
      <c r="C11" s="105">
        <f>'ROZPIS UKAZATELŮ'!C167</f>
        <v>2700</v>
      </c>
      <c r="D11" s="105">
        <f>'ROZPIS UKAZATELŮ'!D167</f>
        <v>0</v>
      </c>
      <c r="E11" s="105">
        <f>'ROZPIS UKAZATELŮ'!E167</f>
        <v>116</v>
      </c>
      <c r="F11" s="105">
        <f>'ROZPIS UKAZATELŮ'!F167</f>
        <v>650</v>
      </c>
      <c r="G11" s="105">
        <f>'ROZPIS UKAZATELŮ'!G167</f>
        <v>320</v>
      </c>
      <c r="H11" s="105">
        <f>'ROZPIS UKAZATELŮ'!H167</f>
        <v>0</v>
      </c>
      <c r="I11" s="105">
        <f>'ROZPIS UKAZATELŮ'!I167</f>
        <v>8250</v>
      </c>
      <c r="J11" s="105">
        <f>'ROZPIS UKAZATELŮ'!J167</f>
        <v>0</v>
      </c>
      <c r="K11" s="105">
        <f>'ROZPIS UKAZATELŮ'!K167</f>
        <v>0</v>
      </c>
      <c r="L11" s="105">
        <f>'ROZPIS UKAZATELŮ'!L167</f>
        <v>0</v>
      </c>
      <c r="M11" s="105">
        <f>'ROZPIS UKAZATELŮ'!M167</f>
        <v>0</v>
      </c>
      <c r="N11" s="105">
        <f>'ROZPIS UKAZATELŮ'!N167</f>
        <v>0</v>
      </c>
      <c r="O11" s="105">
        <f>'ROZPIS UKAZATELŮ'!O167</f>
        <v>0</v>
      </c>
      <c r="P11" s="123">
        <f>'ROZPIS UKAZATELŮ'!P167</f>
        <v>16693</v>
      </c>
      <c r="Q11" s="105">
        <f>'ROZPIS UKAZATELŮ'!Q167</f>
        <v>302.387</v>
      </c>
      <c r="R11" s="627">
        <f>'ROZPIS UKAZATELŮ'!R167</f>
        <v>586.66477999999995</v>
      </c>
      <c r="S11" s="627">
        <f>'ROZPIS UKAZATELŮ'!S167</f>
        <v>529.52702999999997</v>
      </c>
      <c r="T11" s="627">
        <f>'ROZPIS UKAZATELŮ'!T167</f>
        <v>0</v>
      </c>
      <c r="U11" s="1164">
        <f>'ROZPIS UKAZATELŮ'!W167</f>
        <v>1418.57881</v>
      </c>
      <c r="V11" s="747">
        <f>U11/P11</f>
        <v>8.4980459474031031E-2</v>
      </c>
    </row>
    <row r="12" spans="1:24" ht="21.75" customHeight="1" thickTop="1" thickBot="1" x14ac:dyDescent="0.25">
      <c r="A12" s="124" t="s">
        <v>210</v>
      </c>
      <c r="B12" s="290">
        <f>B3+B7-B9</f>
        <v>-105820</v>
      </c>
      <c r="C12" s="290">
        <f t="shared" ref="C12" si="12">C3+C7-C9</f>
        <v>-1235</v>
      </c>
      <c r="D12" s="290">
        <f t="shared" ref="D12:U12" si="13">D3+D7-D9</f>
        <v>0</v>
      </c>
      <c r="E12" s="290">
        <f t="shared" si="13"/>
        <v>0</v>
      </c>
      <c r="F12" s="290">
        <f t="shared" si="13"/>
        <v>-925</v>
      </c>
      <c r="G12" s="290">
        <f t="shared" si="13"/>
        <v>-1582.0000000000009</v>
      </c>
      <c r="H12" s="290">
        <f t="shared" si="13"/>
        <v>-250</v>
      </c>
      <c r="I12" s="290">
        <f t="shared" si="13"/>
        <v>-12400</v>
      </c>
      <c r="J12" s="290">
        <f t="shared" si="13"/>
        <v>0</v>
      </c>
      <c r="K12" s="290">
        <f t="shared" si="13"/>
        <v>0</v>
      </c>
      <c r="L12" s="290">
        <f t="shared" si="13"/>
        <v>0</v>
      </c>
      <c r="M12" s="290">
        <f t="shared" si="13"/>
        <v>0</v>
      </c>
      <c r="N12" s="290">
        <f t="shared" si="13"/>
        <v>0</v>
      </c>
      <c r="O12" s="290">
        <f t="shared" si="13"/>
        <v>0</v>
      </c>
      <c r="P12" s="290">
        <f t="shared" si="13"/>
        <v>-122211.99999999997</v>
      </c>
      <c r="Q12" s="290">
        <f t="shared" si="13"/>
        <v>-19768.66287</v>
      </c>
      <c r="R12" s="628">
        <f t="shared" si="13"/>
        <v>-17517.792569999998</v>
      </c>
      <c r="S12" s="628">
        <f t="shared" si="13"/>
        <v>-25453.08353</v>
      </c>
      <c r="T12" s="628">
        <f t="shared" si="13"/>
        <v>0</v>
      </c>
      <c r="U12" s="1165">
        <f t="shared" si="13"/>
        <v>-62739.538970000009</v>
      </c>
      <c r="V12" s="748">
        <f>U12/P12</f>
        <v>0.51336643676562055</v>
      </c>
    </row>
    <row r="13" spans="1:24" ht="15" customHeight="1" thickTop="1" thickBot="1" x14ac:dyDescent="0.25">
      <c r="A13" s="492" t="s">
        <v>211</v>
      </c>
      <c r="B13" s="1058">
        <f>B12+B14</f>
        <v>0</v>
      </c>
      <c r="C13" s="323">
        <f t="shared" ref="C13:P13" si="14">C12+C14</f>
        <v>0</v>
      </c>
      <c r="D13" s="323">
        <f t="shared" si="14"/>
        <v>0</v>
      </c>
      <c r="E13" s="323">
        <f t="shared" si="14"/>
        <v>0</v>
      </c>
      <c r="F13" s="323">
        <f t="shared" si="14"/>
        <v>0</v>
      </c>
      <c r="G13" s="1065">
        <f t="shared" si="14"/>
        <v>0</v>
      </c>
      <c r="H13" s="323">
        <f t="shared" si="14"/>
        <v>0</v>
      </c>
      <c r="I13" s="323">
        <f t="shared" si="14"/>
        <v>0</v>
      </c>
      <c r="J13" s="323">
        <f t="shared" si="14"/>
        <v>0</v>
      </c>
      <c r="K13" s="323">
        <f t="shared" si="14"/>
        <v>0</v>
      </c>
      <c r="L13" s="323">
        <f t="shared" si="14"/>
        <v>0</v>
      </c>
      <c r="M13" s="323">
        <f t="shared" si="14"/>
        <v>0</v>
      </c>
      <c r="N13" s="323">
        <f t="shared" si="14"/>
        <v>0</v>
      </c>
      <c r="O13" s="323">
        <f t="shared" si="14"/>
        <v>0</v>
      </c>
      <c r="P13" s="1065">
        <f t="shared" si="14"/>
        <v>0</v>
      </c>
      <c r="Q13" s="291">
        <f t="shared" ref="Q13:U13" si="15">Q12+Q14</f>
        <v>6538.7455699999991</v>
      </c>
      <c r="R13" s="291">
        <f t="shared" si="15"/>
        <v>9750.8369100000018</v>
      </c>
      <c r="S13" s="291">
        <f t="shared" si="15"/>
        <v>-2164.8219500000014</v>
      </c>
      <c r="T13" s="291">
        <f t="shared" si="15"/>
        <v>0</v>
      </c>
      <c r="U13" s="1166">
        <f t="shared" si="15"/>
        <v>14124.760529999985</v>
      </c>
      <c r="V13" s="749" t="s">
        <v>207</v>
      </c>
    </row>
    <row r="14" spans="1:24" ht="20.25" customHeight="1" thickTop="1" x14ac:dyDescent="0.2">
      <c r="A14" s="125" t="s">
        <v>277</v>
      </c>
      <c r="B14" s="110">
        <f>SUM(B15,B16,B19)</f>
        <v>105820</v>
      </c>
      <c r="C14" s="110">
        <f t="shared" ref="C14" si="16">SUM(C15,C16,C19)</f>
        <v>1235</v>
      </c>
      <c r="D14" s="110">
        <f>SUM(D15,D16,D19)</f>
        <v>0</v>
      </c>
      <c r="E14" s="110">
        <f>SUM(E15,E16,E19)</f>
        <v>0</v>
      </c>
      <c r="F14" s="110">
        <f>SUM(F15,F16,F19)</f>
        <v>925</v>
      </c>
      <c r="G14" s="110">
        <f t="shared" ref="G14:M14" si="17">SUM(G15,G16,G19)</f>
        <v>1582</v>
      </c>
      <c r="H14" s="110">
        <f t="shared" si="17"/>
        <v>250</v>
      </c>
      <c r="I14" s="110">
        <f t="shared" si="17"/>
        <v>12400</v>
      </c>
      <c r="J14" s="110">
        <f t="shared" si="17"/>
        <v>0</v>
      </c>
      <c r="K14" s="110">
        <f t="shared" si="17"/>
        <v>0</v>
      </c>
      <c r="L14" s="110">
        <f t="shared" si="17"/>
        <v>0</v>
      </c>
      <c r="M14" s="110">
        <f t="shared" si="17"/>
        <v>0</v>
      </c>
      <c r="N14" s="110">
        <f>SUM(N15,N16,N19)</f>
        <v>0</v>
      </c>
      <c r="O14" s="110">
        <f t="shared" ref="O14:P14" si="18">SUM(O15,O16,O19)</f>
        <v>0</v>
      </c>
      <c r="P14" s="950">
        <f t="shared" si="18"/>
        <v>122212</v>
      </c>
      <c r="Q14" s="110">
        <f t="shared" ref="Q14:U14" si="19">SUM(Q15,Q16,Q19)</f>
        <v>26307.408439999999</v>
      </c>
      <c r="R14" s="629">
        <f t="shared" si="19"/>
        <v>27268.62948</v>
      </c>
      <c r="S14" s="629">
        <f t="shared" si="19"/>
        <v>23288.261579999999</v>
      </c>
      <c r="T14" s="629">
        <f t="shared" si="19"/>
        <v>0</v>
      </c>
      <c r="U14" s="1167">
        <f t="shared" si="19"/>
        <v>76864.299499999994</v>
      </c>
      <c r="V14" s="750">
        <f>U14/P14</f>
        <v>0.62894232563087094</v>
      </c>
    </row>
    <row r="15" spans="1:24" ht="14.25" customHeight="1" x14ac:dyDescent="0.2">
      <c r="A15" s="121" t="s">
        <v>64</v>
      </c>
      <c r="B15" s="109">
        <f>'ROZPIS UKAZATELŮ'!B65</f>
        <v>94891</v>
      </c>
      <c r="C15" s="109">
        <f>'ROZPIS UKAZATELŮ'!C65</f>
        <v>0</v>
      </c>
      <c r="D15" s="109">
        <f>'ROZPIS UKAZATELŮ'!D65</f>
        <v>0</v>
      </c>
      <c r="E15" s="109">
        <f>'ROZPIS UKAZATELŮ'!E65</f>
        <v>0</v>
      </c>
      <c r="F15" s="109">
        <f>'ROZPIS UKAZATELŮ'!F65</f>
        <v>0</v>
      </c>
      <c r="G15" s="109">
        <f>'ROZPIS UKAZATELŮ'!G65</f>
        <v>250</v>
      </c>
      <c r="H15" s="109">
        <f>'ROZPIS UKAZATELŮ'!H65</f>
        <v>0</v>
      </c>
      <c r="I15" s="109">
        <f>'ROZPIS UKAZATELŮ'!I65</f>
        <v>11836</v>
      </c>
      <c r="J15" s="109">
        <f>'ROZPIS UKAZATELŮ'!J65</f>
        <v>0</v>
      </c>
      <c r="K15" s="109">
        <f>'ROZPIS UKAZATELŮ'!K65</f>
        <v>0</v>
      </c>
      <c r="L15" s="109">
        <f>'ROZPIS UKAZATELŮ'!L65</f>
        <v>0</v>
      </c>
      <c r="M15" s="109">
        <f>'ROZPIS UKAZATELŮ'!M65</f>
        <v>0</v>
      </c>
      <c r="N15" s="109">
        <f>'ROZPIS UKAZATELŮ'!N65</f>
        <v>0</v>
      </c>
      <c r="O15" s="109">
        <f>'ROZPIS UKAZATELŮ'!O65</f>
        <v>0</v>
      </c>
      <c r="P15" s="126">
        <f>'ROZPIS UKAZATELŮ'!P65</f>
        <v>106977</v>
      </c>
      <c r="Q15" s="109">
        <f>'ROZPIS UKAZATELŮ'!Q65</f>
        <v>26095.749</v>
      </c>
      <c r="R15" s="630">
        <f>'ROZPIS UKAZATELŮ'!R65</f>
        <v>26342.749</v>
      </c>
      <c r="S15" s="630">
        <f>'ROZPIS UKAZATELŮ'!S65</f>
        <v>21417.749</v>
      </c>
      <c r="T15" s="630">
        <f>'ROZPIS UKAZATELŮ'!T65</f>
        <v>0</v>
      </c>
      <c r="U15" s="1168">
        <f>'ROZPIS UKAZATELŮ'!W65</f>
        <v>73856.247000000003</v>
      </c>
      <c r="V15" s="751">
        <f>U15/P15</f>
        <v>0.69039370144984435</v>
      </c>
    </row>
    <row r="16" spans="1:24" x14ac:dyDescent="0.2">
      <c r="A16" s="127" t="s">
        <v>65</v>
      </c>
      <c r="B16" s="108">
        <f>SUM(B17:B18)</f>
        <v>-2669</v>
      </c>
      <c r="C16" s="108">
        <f t="shared" ref="C16" si="20">SUM(C17:C18)</f>
        <v>0</v>
      </c>
      <c r="D16" s="108">
        <f t="shared" ref="D16" si="21">SUM(D17:D18)</f>
        <v>-250</v>
      </c>
      <c r="E16" s="108">
        <f t="shared" ref="E16" si="22">SUM(E17:E18)</f>
        <v>0</v>
      </c>
      <c r="F16" s="108">
        <f t="shared" ref="F16:M16" si="23">SUM(F17:F18)</f>
        <v>0</v>
      </c>
      <c r="G16" s="108">
        <f t="shared" si="23"/>
        <v>76</v>
      </c>
      <c r="H16" s="108">
        <f t="shared" si="23"/>
        <v>0</v>
      </c>
      <c r="I16" s="108">
        <f t="shared" si="23"/>
        <v>-140</v>
      </c>
      <c r="J16" s="108">
        <f t="shared" si="23"/>
        <v>0</v>
      </c>
      <c r="K16" s="108">
        <f t="shared" si="23"/>
        <v>0</v>
      </c>
      <c r="L16" s="108">
        <f t="shared" si="23"/>
        <v>0</v>
      </c>
      <c r="M16" s="108">
        <f t="shared" si="23"/>
        <v>0</v>
      </c>
      <c r="N16" s="108">
        <f t="shared" ref="N16:P16" si="24">SUM(N17:N18)</f>
        <v>0</v>
      </c>
      <c r="O16" s="108">
        <f t="shared" si="24"/>
        <v>0</v>
      </c>
      <c r="P16" s="128">
        <f t="shared" si="24"/>
        <v>-2983</v>
      </c>
      <c r="Q16" s="108">
        <f t="shared" ref="Q16:U16" si="25">SUM(Q17:Q18)</f>
        <v>-2668.5333300000002</v>
      </c>
      <c r="R16" s="631">
        <f t="shared" si="25"/>
        <v>-174.989</v>
      </c>
      <c r="S16" s="631">
        <f t="shared" si="25"/>
        <v>0</v>
      </c>
      <c r="T16" s="631">
        <f t="shared" si="25"/>
        <v>0</v>
      </c>
      <c r="U16" s="1169">
        <f t="shared" si="25"/>
        <v>-2843.5223300000002</v>
      </c>
      <c r="V16" s="752">
        <f>U16/P16</f>
        <v>0.95324248407643319</v>
      </c>
    </row>
    <row r="17" spans="1:25" hidden="1" x14ac:dyDescent="0.2">
      <c r="A17" s="129" t="s">
        <v>66</v>
      </c>
      <c r="B17" s="106">
        <f>'ROZPIS UKAZATELŮ'!B70-'ROZPIS UKAZATELŮ'!B71</f>
        <v>0</v>
      </c>
      <c r="C17" s="106">
        <f>'ROZPIS UKAZATELŮ'!C70-'ROZPIS UKAZATELŮ'!C71</f>
        <v>0</v>
      </c>
      <c r="D17" s="106">
        <f>'ROZPIS UKAZATELŮ'!D70-'ROZPIS UKAZATELŮ'!D71</f>
        <v>0</v>
      </c>
      <c r="E17" s="106">
        <f>'ROZPIS UKAZATELŮ'!E70-'ROZPIS UKAZATELŮ'!E71</f>
        <v>0</v>
      </c>
      <c r="F17" s="106">
        <f>'ROZPIS UKAZATELŮ'!F70-'ROZPIS UKAZATELŮ'!F71</f>
        <v>0</v>
      </c>
      <c r="G17" s="106">
        <f>'ROZPIS UKAZATELŮ'!G70-'ROZPIS UKAZATELŮ'!G71</f>
        <v>0</v>
      </c>
      <c r="H17" s="106">
        <f>'ROZPIS UKAZATELŮ'!H70-'ROZPIS UKAZATELŮ'!H71</f>
        <v>0</v>
      </c>
      <c r="I17" s="106">
        <f>'ROZPIS UKAZATELŮ'!I70-'ROZPIS UKAZATELŮ'!I71</f>
        <v>0</v>
      </c>
      <c r="J17" s="106">
        <f>'ROZPIS UKAZATELŮ'!J70-'ROZPIS UKAZATELŮ'!J71</f>
        <v>0</v>
      </c>
      <c r="K17" s="106">
        <f>'ROZPIS UKAZATELŮ'!K70-'ROZPIS UKAZATELŮ'!K71</f>
        <v>0</v>
      </c>
      <c r="L17" s="106">
        <f>'ROZPIS UKAZATELŮ'!L70-'ROZPIS UKAZATELŮ'!L71</f>
        <v>0</v>
      </c>
      <c r="M17" s="106">
        <f>'ROZPIS UKAZATELŮ'!M70-'ROZPIS UKAZATELŮ'!M71</f>
        <v>0</v>
      </c>
      <c r="N17" s="106">
        <f>'ROZPIS UKAZATELŮ'!N70-'ROZPIS UKAZATELŮ'!N71</f>
        <v>0</v>
      </c>
      <c r="O17" s="106">
        <f>'ROZPIS UKAZATELŮ'!O70-'ROZPIS UKAZATELŮ'!O71</f>
        <v>0</v>
      </c>
      <c r="P17" s="130">
        <f>'ROZPIS UKAZATELŮ'!P70-'ROZPIS UKAZATELŮ'!P71</f>
        <v>0</v>
      </c>
      <c r="Q17" s="106">
        <f>'ROZPIS UKAZATELŮ'!Q70-'ROZPIS UKAZATELŮ'!Q71</f>
        <v>0</v>
      </c>
      <c r="R17" s="632">
        <f>'ROZPIS UKAZATELŮ'!R70-'ROZPIS UKAZATELŮ'!R71</f>
        <v>0</v>
      </c>
      <c r="S17" s="632">
        <f>'ROZPIS UKAZATELŮ'!S70-'ROZPIS UKAZATELŮ'!S71</f>
        <v>0</v>
      </c>
      <c r="T17" s="632">
        <f>'ROZPIS UKAZATELŮ'!T70-'ROZPIS UKAZATELŮ'!T71</f>
        <v>0</v>
      </c>
      <c r="U17" s="1170">
        <f>'ROZPIS UKAZATELŮ'!W70-'ROZPIS UKAZATELŮ'!W71</f>
        <v>0</v>
      </c>
      <c r="V17" s="753"/>
      <c r="Y17" s="292"/>
    </row>
    <row r="18" spans="1:25" x14ac:dyDescent="0.2">
      <c r="A18" s="131" t="s">
        <v>70</v>
      </c>
      <c r="B18" s="107">
        <f>'ROZPIS UKAZATELŮ'!B72-'ROZPIS UKAZATELŮ'!B80</f>
        <v>-2669</v>
      </c>
      <c r="C18" s="107">
        <f>'ROZPIS UKAZATELŮ'!C72-'ROZPIS UKAZATELŮ'!C80</f>
        <v>0</v>
      </c>
      <c r="D18" s="107">
        <f>'ROZPIS UKAZATELŮ'!D72-'ROZPIS UKAZATELŮ'!D80</f>
        <v>-250</v>
      </c>
      <c r="E18" s="107">
        <f>'ROZPIS UKAZATELŮ'!E72-'ROZPIS UKAZATELŮ'!E80</f>
        <v>0</v>
      </c>
      <c r="F18" s="107">
        <f>'ROZPIS UKAZATELŮ'!F72-'ROZPIS UKAZATELŮ'!F80</f>
        <v>0</v>
      </c>
      <c r="G18" s="107">
        <f>'ROZPIS UKAZATELŮ'!G72-'ROZPIS UKAZATELŮ'!G80</f>
        <v>76</v>
      </c>
      <c r="H18" s="107">
        <f>'ROZPIS UKAZATELŮ'!H72-'ROZPIS UKAZATELŮ'!H80</f>
        <v>0</v>
      </c>
      <c r="I18" s="107">
        <f>'ROZPIS UKAZATELŮ'!I72-'ROZPIS UKAZATELŮ'!I80</f>
        <v>-140</v>
      </c>
      <c r="J18" s="107">
        <f>'ROZPIS UKAZATELŮ'!J72-'ROZPIS UKAZATELŮ'!J80</f>
        <v>0</v>
      </c>
      <c r="K18" s="107">
        <f>'ROZPIS UKAZATELŮ'!K72-'ROZPIS UKAZATELŮ'!K80</f>
        <v>0</v>
      </c>
      <c r="L18" s="107">
        <f>'ROZPIS UKAZATELŮ'!L72-'ROZPIS UKAZATELŮ'!L80</f>
        <v>0</v>
      </c>
      <c r="M18" s="107">
        <f>'ROZPIS UKAZATELŮ'!M72-'ROZPIS UKAZATELŮ'!M80</f>
        <v>0</v>
      </c>
      <c r="N18" s="107">
        <f>'ROZPIS UKAZATELŮ'!N72-'ROZPIS UKAZATELŮ'!N80</f>
        <v>0</v>
      </c>
      <c r="O18" s="107">
        <f>'ROZPIS UKAZATELŮ'!O72-'ROZPIS UKAZATELŮ'!O80</f>
        <v>0</v>
      </c>
      <c r="P18" s="1057">
        <f>'ROZPIS UKAZATELŮ'!P72-'ROZPIS UKAZATELŮ'!P80</f>
        <v>-2983</v>
      </c>
      <c r="Q18" s="107">
        <f>'ROZPIS UKAZATELŮ'!Q72-'ROZPIS UKAZATELŮ'!Q80</f>
        <v>-2668.5333300000002</v>
      </c>
      <c r="R18" s="633">
        <f>'ROZPIS UKAZATELŮ'!R72-'ROZPIS UKAZATELŮ'!R80</f>
        <v>-174.989</v>
      </c>
      <c r="S18" s="633">
        <f>'ROZPIS UKAZATELŮ'!S72-'ROZPIS UKAZATELŮ'!S80</f>
        <v>0</v>
      </c>
      <c r="T18" s="633">
        <f>'ROZPIS UKAZATELŮ'!T72-'ROZPIS UKAZATELŮ'!T80</f>
        <v>0</v>
      </c>
      <c r="U18" s="1171">
        <f>'ROZPIS UKAZATELŮ'!W72-'ROZPIS UKAZATELŮ'!W80</f>
        <v>-2843.5223300000002</v>
      </c>
      <c r="V18" s="754">
        <f>U18/P18</f>
        <v>0.95324248407643319</v>
      </c>
    </row>
    <row r="19" spans="1:25" x14ac:dyDescent="0.2">
      <c r="A19" s="127" t="s">
        <v>67</v>
      </c>
      <c r="B19" s="108">
        <f>SUM(B20:B21)</f>
        <v>13598</v>
      </c>
      <c r="C19" s="108">
        <f t="shared" ref="C19" si="26">SUM(C20:C21)</f>
        <v>1235</v>
      </c>
      <c r="D19" s="108">
        <f t="shared" ref="D19" si="27">SUM(D20:D21)</f>
        <v>250</v>
      </c>
      <c r="E19" s="108">
        <f t="shared" ref="E19" si="28">SUM(E20:E21)</f>
        <v>0</v>
      </c>
      <c r="F19" s="108">
        <f t="shared" ref="F19:M19" si="29">SUM(F20:F21)</f>
        <v>925</v>
      </c>
      <c r="G19" s="108">
        <f t="shared" si="29"/>
        <v>1256</v>
      </c>
      <c r="H19" s="108">
        <f t="shared" si="29"/>
        <v>250</v>
      </c>
      <c r="I19" s="108">
        <f t="shared" si="29"/>
        <v>704</v>
      </c>
      <c r="J19" s="108">
        <f t="shared" si="29"/>
        <v>0</v>
      </c>
      <c r="K19" s="108">
        <f t="shared" si="29"/>
        <v>0</v>
      </c>
      <c r="L19" s="108">
        <f t="shared" si="29"/>
        <v>0</v>
      </c>
      <c r="M19" s="108">
        <f t="shared" si="29"/>
        <v>0</v>
      </c>
      <c r="N19" s="108">
        <f t="shared" ref="N19:P19" si="30">SUM(N20:N21)</f>
        <v>0</v>
      </c>
      <c r="O19" s="108">
        <f t="shared" si="30"/>
        <v>0</v>
      </c>
      <c r="P19" s="128">
        <f t="shared" si="30"/>
        <v>18218</v>
      </c>
      <c r="Q19" s="108">
        <f t="shared" ref="Q19:U19" si="31">SUM(Q20:Q21)</f>
        <v>2880.1927700000001</v>
      </c>
      <c r="R19" s="631">
        <f t="shared" si="31"/>
        <v>1100.8694800000001</v>
      </c>
      <c r="S19" s="631">
        <f t="shared" si="31"/>
        <v>1870.5125800000001</v>
      </c>
      <c r="T19" s="631">
        <f t="shared" si="31"/>
        <v>0</v>
      </c>
      <c r="U19" s="1169">
        <f t="shared" si="31"/>
        <v>5851.5748299999996</v>
      </c>
      <c r="V19" s="752">
        <f>U19/P19</f>
        <v>0.32119743275880996</v>
      </c>
    </row>
    <row r="20" spans="1:25" x14ac:dyDescent="0.2">
      <c r="A20" s="129" t="s">
        <v>68</v>
      </c>
      <c r="B20" s="106">
        <f>'ROZPIS UKAZATELŮ'!B96</f>
        <v>12998</v>
      </c>
      <c r="C20" s="106">
        <f>'ROZPIS UKAZATELŮ'!C96</f>
        <v>1235</v>
      </c>
      <c r="D20" s="106">
        <f>'ROZPIS UKAZATELŮ'!D96</f>
        <v>250</v>
      </c>
      <c r="E20" s="106">
        <f>'ROZPIS UKAZATELŮ'!E96</f>
        <v>0</v>
      </c>
      <c r="F20" s="106">
        <f>'ROZPIS UKAZATELŮ'!F96</f>
        <v>925</v>
      </c>
      <c r="G20" s="106">
        <f>'ROZPIS UKAZATELŮ'!G96</f>
        <v>1256</v>
      </c>
      <c r="H20" s="106">
        <f>'ROZPIS UKAZATELŮ'!H96</f>
        <v>250</v>
      </c>
      <c r="I20" s="106">
        <f>'ROZPIS UKAZATELŮ'!I96</f>
        <v>554</v>
      </c>
      <c r="J20" s="106">
        <f>'ROZPIS UKAZATELŮ'!J96</f>
        <v>0</v>
      </c>
      <c r="K20" s="106">
        <f>'ROZPIS UKAZATELŮ'!K96</f>
        <v>0</v>
      </c>
      <c r="L20" s="106">
        <f>'ROZPIS UKAZATELŮ'!L96</f>
        <v>0</v>
      </c>
      <c r="M20" s="106">
        <f>'ROZPIS UKAZATELŮ'!M96</f>
        <v>0</v>
      </c>
      <c r="N20" s="106">
        <f>'ROZPIS UKAZATELŮ'!N96</f>
        <v>0</v>
      </c>
      <c r="O20" s="106">
        <f>'ROZPIS UKAZATELŮ'!O96</f>
        <v>0</v>
      </c>
      <c r="P20" s="130">
        <f>'ROZPIS UKAZATELŮ'!P96</f>
        <v>17468</v>
      </c>
      <c r="Q20" s="106">
        <f>'ROZPIS UKAZATELŮ'!Q96</f>
        <v>2973.4613300000001</v>
      </c>
      <c r="R20" s="632">
        <f>'ROZPIS UKAZATELŮ'!R96</f>
        <v>805.80827999999997</v>
      </c>
      <c r="S20" s="632">
        <f>'ROZPIS UKAZATELŮ'!S96</f>
        <v>1965.1852200000001</v>
      </c>
      <c r="T20" s="632">
        <f>'ROZPIS UKAZATELŮ'!T96</f>
        <v>0</v>
      </c>
      <c r="U20" s="1170">
        <f>'ROZPIS UKAZATELŮ'!W96</f>
        <v>5744.4548299999997</v>
      </c>
      <c r="V20" s="753">
        <f>U20/P20</f>
        <v>0.32885589821387678</v>
      </c>
    </row>
    <row r="21" spans="1:25" ht="13.5" thickBot="1" x14ac:dyDescent="0.25">
      <c r="A21" s="132" t="s">
        <v>69</v>
      </c>
      <c r="B21" s="133">
        <f>'ROZPIS UKAZATELŮ'!B93</f>
        <v>600</v>
      </c>
      <c r="C21" s="133">
        <f>'ROZPIS UKAZATELŮ'!C93</f>
        <v>0</v>
      </c>
      <c r="D21" s="133">
        <f>'ROZPIS UKAZATELŮ'!D93</f>
        <v>0</v>
      </c>
      <c r="E21" s="133">
        <f>'ROZPIS UKAZATELŮ'!E93</f>
        <v>0</v>
      </c>
      <c r="F21" s="133">
        <f>'ROZPIS UKAZATELŮ'!F93</f>
        <v>0</v>
      </c>
      <c r="G21" s="133">
        <f>'ROZPIS UKAZATELŮ'!G93</f>
        <v>0</v>
      </c>
      <c r="H21" s="133">
        <f>'ROZPIS UKAZATELŮ'!H93</f>
        <v>0</v>
      </c>
      <c r="I21" s="133">
        <f>'ROZPIS UKAZATELŮ'!I93</f>
        <v>150</v>
      </c>
      <c r="J21" s="133">
        <f>'ROZPIS UKAZATELŮ'!J93</f>
        <v>0</v>
      </c>
      <c r="K21" s="133">
        <f>'ROZPIS UKAZATELŮ'!K93</f>
        <v>0</v>
      </c>
      <c r="L21" s="133">
        <f>'ROZPIS UKAZATELŮ'!L93</f>
        <v>0</v>
      </c>
      <c r="M21" s="133">
        <f>'ROZPIS UKAZATELŮ'!M93</f>
        <v>0</v>
      </c>
      <c r="N21" s="133">
        <f>'ROZPIS UKAZATELŮ'!N93</f>
        <v>0</v>
      </c>
      <c r="O21" s="133">
        <f>'ROZPIS UKAZATELŮ'!O93</f>
        <v>0</v>
      </c>
      <c r="P21" s="134">
        <f>'ROZPIS UKAZATELŮ'!P93</f>
        <v>750</v>
      </c>
      <c r="Q21" s="133">
        <f>'ROZPIS UKAZATELŮ'!Q93</f>
        <v>-93.268560000000093</v>
      </c>
      <c r="R21" s="634">
        <f>'ROZPIS UKAZATELŮ'!R93</f>
        <v>295.0612000000001</v>
      </c>
      <c r="S21" s="634">
        <f>'ROZPIS UKAZATELŮ'!S93</f>
        <v>-94.672640000000001</v>
      </c>
      <c r="T21" s="634">
        <f>'ROZPIS UKAZATELŮ'!T93</f>
        <v>0</v>
      </c>
      <c r="U21" s="1172">
        <f>'ROZPIS UKAZATELŮ'!W93</f>
        <v>107.12000000000012</v>
      </c>
      <c r="V21" s="755"/>
    </row>
    <row r="22" spans="1:25" ht="11.25" customHeight="1" x14ac:dyDescent="0.2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1:25" x14ac:dyDescent="0.2">
      <c r="A23" s="209" t="s">
        <v>230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  <row r="24" spans="1:25" x14ac:dyDescent="0.2">
      <c r="A24" s="209" t="s">
        <v>231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25" x14ac:dyDescent="0.2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1:25" ht="12.75" customHeight="1" x14ac:dyDescent="0.2">
      <c r="A26" s="1174"/>
      <c r="B26" s="1174"/>
      <c r="C26" s="1174"/>
      <c r="D26" s="1174"/>
      <c r="E26" s="1174"/>
      <c r="F26" s="1174"/>
      <c r="G26" s="1174"/>
      <c r="H26" s="1174"/>
      <c r="I26" s="1174"/>
      <c r="J26" s="1174"/>
      <c r="K26" s="1174"/>
      <c r="L26" s="1174"/>
      <c r="M26" s="1174"/>
      <c r="N26" s="1174"/>
      <c r="O26" s="1174"/>
      <c r="P26" s="1174"/>
      <c r="Q26" s="293"/>
    </row>
    <row r="27" spans="1:25" x14ac:dyDescent="0.2">
      <c r="A27" s="1174"/>
      <c r="B27" s="1174"/>
      <c r="C27" s="1174"/>
      <c r="D27" s="1174"/>
      <c r="E27" s="1174"/>
      <c r="F27" s="1174"/>
      <c r="G27" s="1174"/>
      <c r="H27" s="1174"/>
      <c r="I27" s="1174"/>
      <c r="J27" s="1174"/>
      <c r="K27" s="1174"/>
      <c r="L27" s="1174"/>
      <c r="M27" s="1174"/>
      <c r="N27" s="1174"/>
      <c r="O27" s="1174"/>
      <c r="P27" s="1174"/>
      <c r="Q27" s="293"/>
    </row>
    <row r="28" spans="1:25" ht="14.25" customHeight="1" x14ac:dyDescent="0.2">
      <c r="A28" s="1174"/>
      <c r="B28" s="1174"/>
      <c r="C28" s="1174"/>
      <c r="D28" s="1174"/>
      <c r="E28" s="1174"/>
      <c r="F28" s="1174"/>
      <c r="G28" s="1174"/>
      <c r="H28" s="1174"/>
      <c r="I28" s="1174"/>
      <c r="J28" s="1174"/>
      <c r="K28" s="1174"/>
      <c r="L28" s="1174"/>
      <c r="M28" s="1174"/>
      <c r="N28" s="1174"/>
      <c r="O28" s="1174"/>
      <c r="P28" s="1174"/>
    </row>
  </sheetData>
  <sheetProtection password="C706" sheet="1" selectLockedCells="1" selectUnlockedCells="1"/>
  <mergeCells count="2">
    <mergeCell ref="A26:P28"/>
    <mergeCell ref="A1:V1"/>
  </mergeCells>
  <phoneticPr fontId="0" type="noConversion"/>
  <conditionalFormatting sqref="B13">
    <cfRule type="cellIs" dxfId="4" priority="18" operator="equal">
      <formula>0</formula>
    </cfRule>
    <cfRule type="cellIs" dxfId="3" priority="22" operator="greaterThan">
      <formula>0</formula>
    </cfRule>
    <cfRule type="cellIs" dxfId="2" priority="26" operator="lessThan">
      <formula>0</formula>
    </cfRule>
  </conditionalFormatting>
  <conditionalFormatting sqref="C13:P13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59055118110236227" right="0.78740157480314965" top="1.3779527559055118" bottom="0.59055118110236227" header="0.11811023622047245" footer="0.1181102362204724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indexed="42"/>
    <pageSetUpPr fitToPage="1"/>
  </sheetPr>
  <dimension ref="A1:AB243"/>
  <sheetViews>
    <sheetView tabSelected="1" topLeftCell="A14" zoomScaleNormal="100" workbookViewId="0">
      <selection activeCell="A64" sqref="A64:Z105"/>
    </sheetView>
  </sheetViews>
  <sheetFormatPr defaultRowHeight="14.25" x14ac:dyDescent="0.2"/>
  <cols>
    <col min="1" max="1" width="68.85546875" customWidth="1"/>
    <col min="2" max="2" width="16.42578125" style="2" customWidth="1"/>
    <col min="3" max="3" width="17.7109375" style="2" hidden="1" customWidth="1"/>
    <col min="4" max="4" width="17.85546875" style="2" hidden="1" customWidth="1"/>
    <col min="5" max="5" width="16.5703125" style="2" hidden="1" customWidth="1"/>
    <col min="6" max="7" width="15.85546875" style="2" hidden="1" customWidth="1"/>
    <col min="8" max="8" width="16" style="2" hidden="1" customWidth="1"/>
    <col min="9" max="9" width="16.28515625" style="2" hidden="1" customWidth="1"/>
    <col min="10" max="10" width="16.85546875" style="2" hidden="1" customWidth="1"/>
    <col min="11" max="11" width="15.5703125" style="2" hidden="1" customWidth="1"/>
    <col min="12" max="12" width="14.85546875" style="2" hidden="1" customWidth="1"/>
    <col min="13" max="13" width="14" style="2" hidden="1" customWidth="1"/>
    <col min="14" max="14" width="12.140625" style="2" hidden="1" customWidth="1"/>
    <col min="15" max="15" width="15.28515625" style="2" hidden="1" customWidth="1"/>
    <col min="16" max="16" width="16.42578125" style="2" customWidth="1"/>
    <col min="17" max="17" width="16.85546875" style="2" hidden="1" customWidth="1"/>
    <col min="18" max="18" width="18.5703125" style="2" hidden="1" customWidth="1"/>
    <col min="19" max="19" width="19.42578125" style="2" hidden="1" customWidth="1"/>
    <col min="20" max="21" width="18.5703125" style="2" hidden="1" customWidth="1"/>
    <col min="22" max="22" width="1.5703125" style="2" hidden="1" customWidth="1"/>
    <col min="23" max="23" width="18.140625" style="2" customWidth="1"/>
    <col min="24" max="24" width="1.140625" style="2" hidden="1" customWidth="1"/>
    <col min="25" max="25" width="13.42578125" style="2" customWidth="1"/>
    <col min="26" max="26" width="6" customWidth="1"/>
    <col min="27" max="27" width="46.42578125" hidden="1" customWidth="1"/>
    <col min="28" max="28" width="0.7109375" customWidth="1"/>
    <col min="29" max="40" width="9.140625" customWidth="1"/>
  </cols>
  <sheetData>
    <row r="1" spans="1:28" ht="4.5" hidden="1" customHeight="1" thickBot="1" x14ac:dyDescent="0.35">
      <c r="A1" s="6"/>
      <c r="B1" s="4" t="s">
        <v>327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7"/>
    </row>
    <row r="2" spans="1:28" ht="24.75" customHeight="1" thickBot="1" x14ac:dyDescent="0.25">
      <c r="A2" s="1178" t="s">
        <v>393</v>
      </c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79"/>
      <c r="O2" s="1179"/>
      <c r="P2" s="1179"/>
      <c r="Q2" s="1179"/>
      <c r="R2" s="1179"/>
      <c r="S2" s="1179"/>
      <c r="T2" s="1179"/>
      <c r="U2" s="1179"/>
      <c r="V2" s="1179"/>
      <c r="W2" s="1179"/>
      <c r="X2" s="1179"/>
      <c r="Y2" s="1180"/>
      <c r="Z2" s="199"/>
      <c r="AA2" s="190"/>
    </row>
    <row r="3" spans="1:28" ht="7.5" hidden="1" customHeight="1" thickBot="1" x14ac:dyDescent="0.25">
      <c r="A3" s="484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9"/>
      <c r="Y3" s="339"/>
      <c r="Z3" s="200"/>
      <c r="AA3" s="191"/>
    </row>
    <row r="4" spans="1:28" ht="42" customHeight="1" thickBot="1" x14ac:dyDescent="0.25">
      <c r="A4" s="91" t="s">
        <v>28</v>
      </c>
      <c r="B4" s="1029" t="s">
        <v>185</v>
      </c>
      <c r="C4" s="262" t="s">
        <v>377</v>
      </c>
      <c r="D4" s="262" t="s">
        <v>378</v>
      </c>
      <c r="E4" s="262" t="s">
        <v>379</v>
      </c>
      <c r="F4" s="262" t="s">
        <v>380</v>
      </c>
      <c r="G4" s="262" t="s">
        <v>384</v>
      </c>
      <c r="H4" s="262" t="s">
        <v>390</v>
      </c>
      <c r="I4" s="262" t="s">
        <v>392</v>
      </c>
      <c r="J4" s="262" t="s">
        <v>391</v>
      </c>
      <c r="K4" s="262" t="s">
        <v>345</v>
      </c>
      <c r="L4" s="262" t="s">
        <v>346</v>
      </c>
      <c r="M4" s="262" t="s">
        <v>320</v>
      </c>
      <c r="N4" s="262" t="s">
        <v>260</v>
      </c>
      <c r="O4" s="262" t="s">
        <v>261</v>
      </c>
      <c r="P4" s="1030" t="s">
        <v>186</v>
      </c>
      <c r="Q4" s="1031" t="s">
        <v>206</v>
      </c>
      <c r="R4" s="1031" t="s">
        <v>229</v>
      </c>
      <c r="S4" s="1032" t="s">
        <v>228</v>
      </c>
      <c r="T4" s="1031" t="s">
        <v>232</v>
      </c>
      <c r="U4" s="262" t="s">
        <v>232</v>
      </c>
      <c r="V4" s="1031"/>
      <c r="W4" s="1033" t="s">
        <v>204</v>
      </c>
      <c r="X4" s="173"/>
      <c r="Y4" s="1034" t="s">
        <v>212</v>
      </c>
      <c r="Z4" s="327" t="s">
        <v>0</v>
      </c>
      <c r="AA4" s="192" t="s">
        <v>71</v>
      </c>
      <c r="AB4" t="s">
        <v>328</v>
      </c>
    </row>
    <row r="5" spans="1:28" ht="12" customHeight="1" thickTop="1" thickBot="1" x14ac:dyDescent="0.25">
      <c r="A5" s="88">
        <v>1</v>
      </c>
      <c r="B5" s="89">
        <v>2</v>
      </c>
      <c r="C5" s="89"/>
      <c r="D5" s="89"/>
      <c r="E5" s="89"/>
      <c r="F5" s="89"/>
      <c r="G5" s="90">
        <v>7</v>
      </c>
      <c r="H5" s="90">
        <v>8</v>
      </c>
      <c r="I5" s="90">
        <v>3</v>
      </c>
      <c r="J5" s="90">
        <v>3</v>
      </c>
      <c r="K5" s="90">
        <v>3</v>
      </c>
      <c r="L5" s="90">
        <v>3</v>
      </c>
      <c r="M5" s="90">
        <v>3</v>
      </c>
      <c r="N5" s="90">
        <v>3</v>
      </c>
      <c r="O5" s="90">
        <v>4</v>
      </c>
      <c r="P5" s="340">
        <v>3</v>
      </c>
      <c r="Q5" s="90"/>
      <c r="R5" s="90"/>
      <c r="S5" s="88"/>
      <c r="T5" s="90">
        <v>4</v>
      </c>
      <c r="U5" s="90"/>
      <c r="V5" s="90"/>
      <c r="W5" s="333">
        <v>4</v>
      </c>
      <c r="X5" s="174"/>
      <c r="Y5" s="174">
        <v>5</v>
      </c>
      <c r="Z5" s="21"/>
      <c r="AA5" s="5"/>
    </row>
    <row r="6" spans="1:28" ht="18" customHeight="1" thickBot="1" x14ac:dyDescent="0.3">
      <c r="A6" s="48" t="s">
        <v>1</v>
      </c>
      <c r="B6" s="63">
        <f>SUM(B7,B13,B15)</f>
        <v>1715</v>
      </c>
      <c r="C6" s="62">
        <f t="shared" ref="C6:E6" si="0">SUM(C7,C13,C15)</f>
        <v>0</v>
      </c>
      <c r="D6" s="62">
        <f t="shared" ref="D6" si="1">SUM(D7,D13,D15)</f>
        <v>0</v>
      </c>
      <c r="E6" s="62">
        <f t="shared" si="0"/>
        <v>0</v>
      </c>
      <c r="F6" s="62">
        <f t="shared" ref="F6:M6" si="2">SUM(F7,F13,F15)</f>
        <v>0</v>
      </c>
      <c r="G6" s="61">
        <f t="shared" si="2"/>
        <v>0</v>
      </c>
      <c r="H6" s="61">
        <f t="shared" si="2"/>
        <v>0</v>
      </c>
      <c r="I6" s="61">
        <f t="shared" si="2"/>
        <v>0</v>
      </c>
      <c r="J6" s="61">
        <f t="shared" si="2"/>
        <v>0</v>
      </c>
      <c r="K6" s="61">
        <f t="shared" si="2"/>
        <v>0</v>
      </c>
      <c r="L6" s="61">
        <f t="shared" si="2"/>
        <v>0</v>
      </c>
      <c r="M6" s="61">
        <f t="shared" si="2"/>
        <v>0</v>
      </c>
      <c r="N6" s="61">
        <f t="shared" ref="N6:T6" si="3">SUM(N7,N13,N15)</f>
        <v>0</v>
      </c>
      <c r="O6" s="61">
        <f t="shared" si="3"/>
        <v>0</v>
      </c>
      <c r="P6" s="341">
        <f t="shared" si="3"/>
        <v>1715</v>
      </c>
      <c r="Q6" s="422">
        <f t="shared" si="3"/>
        <v>359.13599999999997</v>
      </c>
      <c r="R6" s="412">
        <f t="shared" si="3"/>
        <v>777.40192999999999</v>
      </c>
      <c r="S6" s="553">
        <f t="shared" si="3"/>
        <v>264.98599999999999</v>
      </c>
      <c r="T6" s="412">
        <f t="shared" si="3"/>
        <v>0</v>
      </c>
      <c r="U6" s="422"/>
      <c r="V6" s="422"/>
      <c r="W6" s="1083">
        <f t="shared" ref="W6" si="4">SUM(W7,W13,W15)</f>
        <v>1401.5239300000001</v>
      </c>
      <c r="X6" s="176"/>
      <c r="Y6" s="334">
        <f t="shared" ref="Y6:Y21" si="5">W6/P6</f>
        <v>0.81721511953352777</v>
      </c>
      <c r="Z6" s="201" t="s">
        <v>3</v>
      </c>
      <c r="AA6" s="193" t="s">
        <v>126</v>
      </c>
    </row>
    <row r="7" spans="1:28" ht="16.5" customHeight="1" x14ac:dyDescent="0.2">
      <c r="A7" s="51" t="s">
        <v>278</v>
      </c>
      <c r="B7" s="212">
        <f>SUM(B8:B12)</f>
        <v>700</v>
      </c>
      <c r="C7" s="188">
        <f t="shared" ref="C7:E7" si="6">SUM(C8:C12)</f>
        <v>0</v>
      </c>
      <c r="D7" s="188">
        <f t="shared" ref="D7" si="7">SUM(D8:D12)</f>
        <v>0</v>
      </c>
      <c r="E7" s="188">
        <f t="shared" si="6"/>
        <v>0</v>
      </c>
      <c r="F7" s="188">
        <f t="shared" ref="F7:M7" si="8">SUM(F8:F12)</f>
        <v>0</v>
      </c>
      <c r="G7" s="188">
        <f t="shared" si="8"/>
        <v>0</v>
      </c>
      <c r="H7" s="188">
        <f t="shared" si="8"/>
        <v>0</v>
      </c>
      <c r="I7" s="188">
        <f t="shared" si="8"/>
        <v>0</v>
      </c>
      <c r="J7" s="188">
        <f t="shared" si="8"/>
        <v>0</v>
      </c>
      <c r="K7" s="188">
        <f t="shared" si="8"/>
        <v>0</v>
      </c>
      <c r="L7" s="188">
        <f t="shared" si="8"/>
        <v>0</v>
      </c>
      <c r="M7" s="188">
        <f t="shared" si="8"/>
        <v>0</v>
      </c>
      <c r="N7" s="188">
        <f t="shared" ref="N7:T7" si="9">SUM(N8:N12)</f>
        <v>0</v>
      </c>
      <c r="O7" s="188">
        <f t="shared" si="9"/>
        <v>0</v>
      </c>
      <c r="P7" s="189">
        <f t="shared" si="9"/>
        <v>700</v>
      </c>
      <c r="Q7" s="888">
        <f t="shared" si="9"/>
        <v>164.70499999999998</v>
      </c>
      <c r="R7" s="402">
        <f t="shared" si="9"/>
        <v>192.54500000000002</v>
      </c>
      <c r="S7" s="554">
        <f t="shared" si="9"/>
        <v>161.24</v>
      </c>
      <c r="T7" s="402">
        <f t="shared" si="9"/>
        <v>0</v>
      </c>
      <c r="U7" s="402"/>
      <c r="V7" s="402"/>
      <c r="W7" s="1084">
        <f t="shared" ref="W7" si="10">SUM(W8:W12)</f>
        <v>518.49</v>
      </c>
      <c r="X7" s="363"/>
      <c r="Y7" s="335">
        <f t="shared" si="5"/>
        <v>0.74070000000000003</v>
      </c>
      <c r="Z7" s="202" t="s">
        <v>4</v>
      </c>
      <c r="AA7" s="194" t="s">
        <v>123</v>
      </c>
    </row>
    <row r="8" spans="1:28" s="21" customFormat="1" ht="12.75" customHeight="1" x14ac:dyDescent="0.2">
      <c r="A8" s="24" t="s">
        <v>24</v>
      </c>
      <c r="B8" s="213">
        <v>90</v>
      </c>
      <c r="C8" s="263"/>
      <c r="D8" s="263"/>
      <c r="E8" s="263"/>
      <c r="F8" s="263"/>
      <c r="G8" s="25"/>
      <c r="H8" s="25"/>
      <c r="I8" s="25"/>
      <c r="J8" s="25"/>
      <c r="K8" s="25"/>
      <c r="L8" s="25"/>
      <c r="M8" s="25"/>
      <c r="N8" s="25"/>
      <c r="O8" s="25"/>
      <c r="P8" s="342">
        <f>SUM(B8:O8)</f>
        <v>90</v>
      </c>
      <c r="Q8" s="889">
        <v>32.799999999999997</v>
      </c>
      <c r="R8" s="403">
        <v>35.6</v>
      </c>
      <c r="S8" s="555">
        <v>10.8</v>
      </c>
      <c r="T8" s="404"/>
      <c r="U8" s="404"/>
      <c r="V8" s="404"/>
      <c r="W8" s="1085">
        <f>SUM(Q8:T8)</f>
        <v>79.2</v>
      </c>
      <c r="X8" s="342"/>
      <c r="Y8" s="357">
        <f t="shared" si="5"/>
        <v>0.88</v>
      </c>
      <c r="Z8" s="203" t="s">
        <v>131</v>
      </c>
      <c r="AA8" s="195" t="s">
        <v>72</v>
      </c>
    </row>
    <row r="9" spans="1:28" s="21" customFormat="1" ht="12.75" customHeight="1" x14ac:dyDescent="0.2">
      <c r="A9" s="26" t="s">
        <v>25</v>
      </c>
      <c r="B9" s="214">
        <v>400</v>
      </c>
      <c r="C9" s="264"/>
      <c r="D9" s="264"/>
      <c r="E9" s="264"/>
      <c r="F9" s="264"/>
      <c r="G9" s="27"/>
      <c r="H9" s="27"/>
      <c r="I9" s="27"/>
      <c r="J9" s="27"/>
      <c r="K9" s="27"/>
      <c r="L9" s="27"/>
      <c r="M9" s="27"/>
      <c r="N9" s="27"/>
      <c r="O9" s="27"/>
      <c r="P9" s="343">
        <f>SUM(B9:O9)</f>
        <v>400</v>
      </c>
      <c r="Q9" s="890">
        <v>87.75</v>
      </c>
      <c r="R9" s="405">
        <v>97.7</v>
      </c>
      <c r="S9" s="556">
        <v>97.65</v>
      </c>
      <c r="T9" s="406"/>
      <c r="U9" s="406"/>
      <c r="V9" s="406"/>
      <c r="W9" s="1086">
        <f>SUM(Q9:T9)</f>
        <v>283.10000000000002</v>
      </c>
      <c r="X9" s="343"/>
      <c r="Y9" s="358">
        <f t="shared" si="5"/>
        <v>0.7077500000000001</v>
      </c>
      <c r="Z9" s="203" t="s">
        <v>132</v>
      </c>
      <c r="AA9" s="195" t="s">
        <v>73</v>
      </c>
    </row>
    <row r="10" spans="1:28" s="21" customFormat="1" ht="12.75" customHeight="1" x14ac:dyDescent="0.2">
      <c r="A10" s="26" t="s">
        <v>26</v>
      </c>
      <c r="B10" s="214">
        <v>80</v>
      </c>
      <c r="C10" s="264"/>
      <c r="D10" s="264"/>
      <c r="E10" s="264"/>
      <c r="F10" s="264"/>
      <c r="G10" s="27"/>
      <c r="H10" s="27"/>
      <c r="I10" s="27"/>
      <c r="J10" s="27"/>
      <c r="K10" s="27"/>
      <c r="L10" s="27"/>
      <c r="M10" s="27"/>
      <c r="N10" s="27"/>
      <c r="O10" s="27"/>
      <c r="P10" s="343">
        <f t="shared" ref="P10:P12" si="11">SUM(B10:O10)</f>
        <v>80</v>
      </c>
      <c r="Q10" s="890">
        <v>15.3</v>
      </c>
      <c r="R10" s="405">
        <v>15.5</v>
      </c>
      <c r="S10" s="405">
        <v>17.05</v>
      </c>
      <c r="T10" s="406"/>
      <c r="U10" s="406"/>
      <c r="V10" s="406"/>
      <c r="W10" s="1086">
        <f>SUM(Q10:T10)</f>
        <v>47.85</v>
      </c>
      <c r="X10" s="343"/>
      <c r="Y10" s="358">
        <f t="shared" si="5"/>
        <v>0.59812500000000002</v>
      </c>
      <c r="Z10" s="203" t="s">
        <v>133</v>
      </c>
      <c r="AA10" s="195" t="s">
        <v>88</v>
      </c>
    </row>
    <row r="11" spans="1:28" s="21" customFormat="1" ht="12.75" customHeight="1" x14ac:dyDescent="0.2">
      <c r="A11" s="26" t="s">
        <v>27</v>
      </c>
      <c r="B11" s="214">
        <v>130</v>
      </c>
      <c r="C11" s="264"/>
      <c r="D11" s="264"/>
      <c r="E11" s="264"/>
      <c r="F11" s="264"/>
      <c r="G11" s="27"/>
      <c r="H11" s="27"/>
      <c r="I11" s="27"/>
      <c r="J11" s="27"/>
      <c r="K11" s="27"/>
      <c r="L11" s="27"/>
      <c r="M11" s="27"/>
      <c r="N11" s="27"/>
      <c r="O11" s="27"/>
      <c r="P11" s="343">
        <f t="shared" si="11"/>
        <v>130</v>
      </c>
      <c r="Q11" s="890">
        <v>28.855</v>
      </c>
      <c r="R11" s="405">
        <v>43.744999999999997</v>
      </c>
      <c r="S11" s="405">
        <v>35.74</v>
      </c>
      <c r="T11" s="406"/>
      <c r="U11" s="406"/>
      <c r="V11" s="406"/>
      <c r="W11" s="1086">
        <f>SUM(Q11:T11)</f>
        <v>108.34</v>
      </c>
      <c r="X11" s="343"/>
      <c r="Y11" s="477">
        <f t="shared" si="5"/>
        <v>0.83338461538461539</v>
      </c>
      <c r="Z11" s="203" t="s">
        <v>134</v>
      </c>
      <c r="AA11" s="195" t="s">
        <v>76</v>
      </c>
    </row>
    <row r="12" spans="1:28" s="21" customFormat="1" ht="12.75" hidden="1" customHeight="1" x14ac:dyDescent="0.2">
      <c r="A12" s="28" t="s">
        <v>29</v>
      </c>
      <c r="B12" s="215">
        <v>0</v>
      </c>
      <c r="C12" s="265"/>
      <c r="D12" s="265"/>
      <c r="E12" s="265"/>
      <c r="F12" s="265"/>
      <c r="G12" s="29"/>
      <c r="H12" s="29"/>
      <c r="I12" s="29"/>
      <c r="J12" s="29"/>
      <c r="K12" s="29"/>
      <c r="L12" s="29"/>
      <c r="M12" s="29"/>
      <c r="N12" s="29"/>
      <c r="O12" s="29"/>
      <c r="P12" s="343">
        <f t="shared" si="11"/>
        <v>0</v>
      </c>
      <c r="Q12" s="865"/>
      <c r="R12" s="407"/>
      <c r="S12" s="407"/>
      <c r="T12" s="408"/>
      <c r="U12" s="408"/>
      <c r="V12" s="408"/>
      <c r="W12" s="1087">
        <f>SUM(Q12:T12)</f>
        <v>0</v>
      </c>
      <c r="X12" s="364"/>
      <c r="Y12" s="361" t="e">
        <f t="shared" si="5"/>
        <v>#DIV/0!</v>
      </c>
      <c r="Z12" s="202"/>
      <c r="AA12" s="195" t="s">
        <v>75</v>
      </c>
    </row>
    <row r="13" spans="1:28" ht="15" customHeight="1" x14ac:dyDescent="0.2">
      <c r="A13" s="44" t="s">
        <v>279</v>
      </c>
      <c r="B13" s="216">
        <f t="shared" ref="B13" si="12">SUM(B14:B14)</f>
        <v>970</v>
      </c>
      <c r="C13" s="266">
        <f t="shared" ref="C13:M13" si="13">SUM(C14:C14)</f>
        <v>0</v>
      </c>
      <c r="D13" s="266">
        <f t="shared" si="13"/>
        <v>0</v>
      </c>
      <c r="E13" s="266">
        <f t="shared" si="13"/>
        <v>0</v>
      </c>
      <c r="F13" s="266">
        <f t="shared" si="13"/>
        <v>0</v>
      </c>
      <c r="G13" s="30">
        <f t="shared" si="13"/>
        <v>0</v>
      </c>
      <c r="H13" s="30">
        <f t="shared" si="13"/>
        <v>0</v>
      </c>
      <c r="I13" s="30">
        <f t="shared" si="13"/>
        <v>0</v>
      </c>
      <c r="J13" s="30">
        <f t="shared" si="13"/>
        <v>0</v>
      </c>
      <c r="K13" s="30">
        <f t="shared" si="13"/>
        <v>0</v>
      </c>
      <c r="L13" s="30">
        <f t="shared" si="13"/>
        <v>0</v>
      </c>
      <c r="M13" s="30">
        <f t="shared" si="13"/>
        <v>0</v>
      </c>
      <c r="N13" s="30">
        <f t="shared" ref="N13" si="14">SUM(N14:N14)</f>
        <v>0</v>
      </c>
      <c r="O13" s="30">
        <f t="shared" ref="O13" si="15">SUM(O14:O14)</f>
        <v>0</v>
      </c>
      <c r="P13" s="344">
        <f t="shared" ref="P13:W13" si="16">SUM(P14:P14)</f>
        <v>970</v>
      </c>
      <c r="Q13" s="594">
        <f t="shared" si="16"/>
        <v>194.43100000000001</v>
      </c>
      <c r="R13" s="409">
        <f t="shared" si="16"/>
        <v>538.601</v>
      </c>
      <c r="S13" s="409">
        <f t="shared" si="16"/>
        <v>103.746</v>
      </c>
      <c r="T13" s="409">
        <f t="shared" si="16"/>
        <v>0</v>
      </c>
      <c r="U13" s="594"/>
      <c r="V13" s="594"/>
      <c r="W13" s="1088">
        <f t="shared" si="16"/>
        <v>836.77800000000002</v>
      </c>
      <c r="X13" s="365"/>
      <c r="Y13" s="337">
        <f t="shared" si="5"/>
        <v>0.86265773195876294</v>
      </c>
      <c r="Z13" s="202" t="s">
        <v>5</v>
      </c>
      <c r="AA13" s="196" t="s">
        <v>77</v>
      </c>
    </row>
    <row r="14" spans="1:28" ht="14.25" customHeight="1" x14ac:dyDescent="0.2">
      <c r="A14" s="23" t="s">
        <v>24</v>
      </c>
      <c r="B14" s="217">
        <v>970</v>
      </c>
      <c r="C14" s="267"/>
      <c r="D14" s="267"/>
      <c r="E14" s="267"/>
      <c r="F14" s="267"/>
      <c r="G14" s="22"/>
      <c r="H14" s="22"/>
      <c r="I14" s="22"/>
      <c r="J14" s="22"/>
      <c r="K14" s="22"/>
      <c r="L14" s="22"/>
      <c r="M14" s="22"/>
      <c r="N14" s="22"/>
      <c r="O14" s="22"/>
      <c r="P14" s="345">
        <f>SUM(B14:O14)</f>
        <v>970</v>
      </c>
      <c r="Q14" s="595">
        <v>194.43100000000001</v>
      </c>
      <c r="R14" s="410">
        <v>538.601</v>
      </c>
      <c r="S14" s="410">
        <v>103.746</v>
      </c>
      <c r="T14" s="410"/>
      <c r="U14" s="595"/>
      <c r="V14" s="595"/>
      <c r="W14" s="1089">
        <f>SUM(Q14:T14)</f>
        <v>836.77800000000002</v>
      </c>
      <c r="X14" s="366"/>
      <c r="Y14" s="360">
        <f t="shared" si="5"/>
        <v>0.86265773195876294</v>
      </c>
      <c r="Z14" s="203" t="s">
        <v>13</v>
      </c>
      <c r="AA14" s="195" t="s">
        <v>72</v>
      </c>
    </row>
    <row r="15" spans="1:28" ht="14.25" customHeight="1" thickBot="1" x14ac:dyDescent="0.25">
      <c r="A15" s="45" t="s">
        <v>280</v>
      </c>
      <c r="B15" s="218">
        <v>45</v>
      </c>
      <c r="C15" s="268"/>
      <c r="D15" s="268"/>
      <c r="E15" s="268"/>
      <c r="F15" s="268"/>
      <c r="G15" s="31"/>
      <c r="H15" s="31"/>
      <c r="I15" s="31"/>
      <c r="J15" s="31"/>
      <c r="K15" s="31"/>
      <c r="L15" s="31"/>
      <c r="M15" s="31"/>
      <c r="N15" s="31"/>
      <c r="O15" s="31"/>
      <c r="P15" s="346">
        <f>SUM(B15:O15)</f>
        <v>45</v>
      </c>
      <c r="Q15" s="596">
        <v>0</v>
      </c>
      <c r="R15" s="411">
        <v>46.255929999999999</v>
      </c>
      <c r="S15" s="411">
        <v>0</v>
      </c>
      <c r="T15" s="411">
        <v>0</v>
      </c>
      <c r="U15" s="596"/>
      <c r="V15" s="596"/>
      <c r="W15" s="1090">
        <f>SUM(Q15:T15)</f>
        <v>46.255929999999999</v>
      </c>
      <c r="X15" s="367"/>
      <c r="Y15" s="336">
        <f t="shared" si="5"/>
        <v>1.0279095555555555</v>
      </c>
      <c r="Z15" s="202" t="s">
        <v>6</v>
      </c>
      <c r="AA15" s="196" t="s">
        <v>78</v>
      </c>
    </row>
    <row r="16" spans="1:28" ht="18" customHeight="1" thickBot="1" x14ac:dyDescent="0.3">
      <c r="A16" s="48" t="s">
        <v>2</v>
      </c>
      <c r="B16" s="63">
        <f>SUM(B17,B24,B32,B33,B40)</f>
        <v>3402</v>
      </c>
      <c r="C16" s="62">
        <f t="shared" ref="C16:E16" si="17">SUM(C17,C24,C32,C33,C40)</f>
        <v>0</v>
      </c>
      <c r="D16" s="62">
        <f t="shared" ref="D16" si="18">SUM(D17,D24,D32,D33,D40)</f>
        <v>0</v>
      </c>
      <c r="E16" s="62">
        <f t="shared" si="17"/>
        <v>0</v>
      </c>
      <c r="F16" s="62">
        <f t="shared" ref="F16:M16" si="19">SUM(F17,F24,F32,F33,F40)</f>
        <v>0</v>
      </c>
      <c r="G16" s="61">
        <f t="shared" si="19"/>
        <v>1860</v>
      </c>
      <c r="H16" s="61">
        <f t="shared" si="19"/>
        <v>0</v>
      </c>
      <c r="I16" s="61">
        <f t="shared" si="19"/>
        <v>40</v>
      </c>
      <c r="J16" s="61">
        <f t="shared" si="19"/>
        <v>0</v>
      </c>
      <c r="K16" s="61">
        <f t="shared" si="19"/>
        <v>0</v>
      </c>
      <c r="L16" s="61">
        <f t="shared" si="19"/>
        <v>0</v>
      </c>
      <c r="M16" s="61">
        <f t="shared" si="19"/>
        <v>0</v>
      </c>
      <c r="N16" s="61">
        <f t="shared" ref="N16:T16" si="20">SUM(N17,N24,N32,N33,N40)</f>
        <v>0</v>
      </c>
      <c r="O16" s="61">
        <f t="shared" si="20"/>
        <v>0</v>
      </c>
      <c r="P16" s="341">
        <f t="shared" si="20"/>
        <v>5302</v>
      </c>
      <c r="Q16" s="422">
        <f t="shared" si="20"/>
        <v>1349.73216</v>
      </c>
      <c r="R16" s="412">
        <f t="shared" si="20"/>
        <v>1209.7221299999999</v>
      </c>
      <c r="S16" s="412">
        <f t="shared" si="20"/>
        <v>1696.99756</v>
      </c>
      <c r="T16" s="412">
        <f t="shared" si="20"/>
        <v>0</v>
      </c>
      <c r="U16" s="422"/>
      <c r="V16" s="422"/>
      <c r="W16" s="1083">
        <f t="shared" ref="W16" si="21">SUM(W17,W24,W32,W33,W40)</f>
        <v>4256.4518500000004</v>
      </c>
      <c r="X16" s="176"/>
      <c r="Y16" s="334">
        <f t="shared" si="5"/>
        <v>0.80280117880045276</v>
      </c>
      <c r="Z16" s="201" t="s">
        <v>7</v>
      </c>
      <c r="AA16" s="197" t="s">
        <v>127</v>
      </c>
    </row>
    <row r="17" spans="1:27" ht="18" customHeight="1" x14ac:dyDescent="0.2">
      <c r="A17" s="49" t="s">
        <v>281</v>
      </c>
      <c r="B17" s="219">
        <f t="shared" ref="B17:T17" si="22">SUM(B18:B23)</f>
        <v>2333</v>
      </c>
      <c r="C17" s="269">
        <f t="shared" si="22"/>
        <v>0</v>
      </c>
      <c r="D17" s="269">
        <f t="shared" ref="D17" si="23">SUM(D18:D23)</f>
        <v>0</v>
      </c>
      <c r="E17" s="269">
        <f t="shared" ref="E17:M17" si="24">SUM(E18:E23)</f>
        <v>0</v>
      </c>
      <c r="F17" s="269">
        <f t="shared" si="24"/>
        <v>0</v>
      </c>
      <c r="G17" s="50">
        <f t="shared" si="24"/>
        <v>1860</v>
      </c>
      <c r="H17" s="50">
        <f t="shared" si="24"/>
        <v>0</v>
      </c>
      <c r="I17" s="50">
        <f t="shared" si="24"/>
        <v>0</v>
      </c>
      <c r="J17" s="50">
        <f t="shared" si="24"/>
        <v>0</v>
      </c>
      <c r="K17" s="50">
        <f t="shared" si="24"/>
        <v>0</v>
      </c>
      <c r="L17" s="50">
        <f t="shared" si="24"/>
        <v>0</v>
      </c>
      <c r="M17" s="50">
        <f t="shared" si="24"/>
        <v>0</v>
      </c>
      <c r="N17" s="50">
        <f t="shared" si="22"/>
        <v>0</v>
      </c>
      <c r="O17" s="50">
        <f t="shared" si="22"/>
        <v>0</v>
      </c>
      <c r="P17" s="347">
        <f t="shared" si="22"/>
        <v>4193</v>
      </c>
      <c r="Q17" s="597">
        <f>SUM(Q18:Q23)</f>
        <v>1238.98784</v>
      </c>
      <c r="R17" s="413">
        <f t="shared" si="22"/>
        <v>1075.96741</v>
      </c>
      <c r="S17" s="413">
        <f t="shared" si="22"/>
        <v>1197.76964</v>
      </c>
      <c r="T17" s="413">
        <f t="shared" si="22"/>
        <v>0</v>
      </c>
      <c r="U17" s="597"/>
      <c r="V17" s="597"/>
      <c r="W17" s="1091">
        <f t="shared" ref="W17" si="25">SUM(W18:W23)</f>
        <v>3512.7248900000004</v>
      </c>
      <c r="X17" s="332"/>
      <c r="Y17" s="335">
        <f t="shared" si="5"/>
        <v>0.83775933460529461</v>
      </c>
      <c r="Z17" s="202" t="s">
        <v>8</v>
      </c>
      <c r="AA17" s="198" t="s">
        <v>79</v>
      </c>
    </row>
    <row r="18" spans="1:27" ht="13.5" hidden="1" customHeight="1" x14ac:dyDescent="0.2">
      <c r="A18" s="32" t="s">
        <v>236</v>
      </c>
      <c r="B18" s="220"/>
      <c r="C18" s="270"/>
      <c r="D18" s="270"/>
      <c r="E18" s="270"/>
      <c r="F18" s="270"/>
      <c r="G18" s="12"/>
      <c r="H18" s="12"/>
      <c r="I18" s="12"/>
      <c r="J18" s="12"/>
      <c r="K18" s="12"/>
      <c r="L18" s="12"/>
      <c r="M18" s="12"/>
      <c r="N18" s="12"/>
      <c r="O18" s="12"/>
      <c r="P18" s="348">
        <f>SUM(B18:O18)</f>
        <v>0</v>
      </c>
      <c r="Q18" s="598"/>
      <c r="R18" s="414"/>
      <c r="S18" s="414"/>
      <c r="T18" s="414"/>
      <c r="U18" s="598"/>
      <c r="V18" s="598"/>
      <c r="W18" s="1085">
        <f t="shared" ref="W18:W23" si="26">SUM(Q18:T18)</f>
        <v>0</v>
      </c>
      <c r="X18" s="342"/>
      <c r="Y18" s="357" t="e">
        <f t="shared" si="5"/>
        <v>#DIV/0!</v>
      </c>
      <c r="Z18" s="203" t="s">
        <v>20</v>
      </c>
      <c r="AA18" s="195" t="s">
        <v>80</v>
      </c>
    </row>
    <row r="19" spans="1:27" ht="13.5" customHeight="1" x14ac:dyDescent="0.2">
      <c r="A19" s="561" t="s">
        <v>368</v>
      </c>
      <c r="B19" s="658">
        <v>163</v>
      </c>
      <c r="C19" s="659"/>
      <c r="D19" s="659"/>
      <c r="E19" s="659"/>
      <c r="F19" s="659"/>
      <c r="G19" s="660"/>
      <c r="H19" s="660"/>
      <c r="I19" s="660"/>
      <c r="J19" s="660"/>
      <c r="K19" s="660"/>
      <c r="L19" s="660"/>
      <c r="M19" s="660"/>
      <c r="N19" s="660"/>
      <c r="O19" s="660"/>
      <c r="P19" s="297">
        <f>SUM(B19:O19)</f>
        <v>163</v>
      </c>
      <c r="Q19" s="662">
        <v>21.422000000000001</v>
      </c>
      <c r="R19" s="661">
        <v>4.9240000000000004</v>
      </c>
      <c r="S19" s="661">
        <v>25.63298</v>
      </c>
      <c r="T19" s="661"/>
      <c r="U19" s="662"/>
      <c r="V19" s="662"/>
      <c r="W19" s="1086">
        <f t="shared" si="26"/>
        <v>51.97898</v>
      </c>
      <c r="X19" s="663"/>
      <c r="Y19" s="358">
        <f>W19/P19</f>
        <v>0.31888944785276074</v>
      </c>
      <c r="Z19" s="203" t="s">
        <v>20</v>
      </c>
      <c r="AA19" s="195"/>
    </row>
    <row r="20" spans="1:27" ht="13.5" customHeight="1" x14ac:dyDescent="0.2">
      <c r="A20" s="33" t="s">
        <v>283</v>
      </c>
      <c r="B20" s="221">
        <v>0</v>
      </c>
      <c r="C20" s="271"/>
      <c r="D20" s="271"/>
      <c r="E20" s="271"/>
      <c r="F20" s="271"/>
      <c r="G20" s="13">
        <v>10</v>
      </c>
      <c r="H20" s="13"/>
      <c r="I20" s="13"/>
      <c r="J20" s="13"/>
      <c r="K20" s="13"/>
      <c r="L20" s="13"/>
      <c r="M20" s="13"/>
      <c r="N20" s="13"/>
      <c r="O20" s="13"/>
      <c r="P20" s="297">
        <f>SUM(B20:O20)</f>
        <v>10</v>
      </c>
      <c r="Q20" s="599">
        <v>2.58</v>
      </c>
      <c r="R20" s="415">
        <v>1.72</v>
      </c>
      <c r="S20" s="415">
        <v>2.58</v>
      </c>
      <c r="T20" s="415"/>
      <c r="U20" s="599"/>
      <c r="V20" s="599"/>
      <c r="W20" s="1086">
        <f t="shared" si="26"/>
        <v>6.88</v>
      </c>
      <c r="X20" s="343"/>
      <c r="Y20" s="358">
        <f t="shared" si="5"/>
        <v>0.68799999999999994</v>
      </c>
      <c r="Z20" s="203" t="s">
        <v>18</v>
      </c>
      <c r="AA20" s="195" t="s">
        <v>81</v>
      </c>
    </row>
    <row r="21" spans="1:27" ht="13.5" customHeight="1" x14ac:dyDescent="0.2">
      <c r="A21" s="33" t="s">
        <v>318</v>
      </c>
      <c r="B21" s="221">
        <v>1020</v>
      </c>
      <c r="C21" s="271"/>
      <c r="D21" s="271"/>
      <c r="E21" s="271"/>
      <c r="F21" s="271"/>
      <c r="G21" s="13"/>
      <c r="H21" s="13"/>
      <c r="I21" s="13"/>
      <c r="J21" s="13"/>
      <c r="K21" s="13"/>
      <c r="L21" s="13"/>
      <c r="M21" s="13"/>
      <c r="N21" s="13"/>
      <c r="O21" s="13"/>
      <c r="P21" s="297">
        <f t="shared" ref="P21:P23" si="27">SUM(B21:O21)</f>
        <v>1020</v>
      </c>
      <c r="Q21" s="599">
        <v>271.15625</v>
      </c>
      <c r="R21" s="415">
        <v>273.03825000000001</v>
      </c>
      <c r="S21" s="415">
        <v>272.20724999999999</v>
      </c>
      <c r="T21" s="415"/>
      <c r="U21" s="599"/>
      <c r="V21" s="599"/>
      <c r="W21" s="1086">
        <f t="shared" si="26"/>
        <v>816.40174999999999</v>
      </c>
      <c r="X21" s="343"/>
      <c r="Y21" s="358">
        <f t="shared" si="5"/>
        <v>0.80039387254901961</v>
      </c>
      <c r="Z21" s="203" t="s">
        <v>19</v>
      </c>
      <c r="AA21" s="195" t="s">
        <v>82</v>
      </c>
    </row>
    <row r="22" spans="1:27" ht="13.5" hidden="1" customHeight="1" x14ac:dyDescent="0.2">
      <c r="A22" s="35" t="s">
        <v>184</v>
      </c>
      <c r="B22" s="223">
        <v>0</v>
      </c>
      <c r="C22" s="272"/>
      <c r="D22" s="272"/>
      <c r="E22" s="272"/>
      <c r="F22" s="272"/>
      <c r="G22" s="289"/>
      <c r="H22" s="289"/>
      <c r="I22" s="289"/>
      <c r="J22" s="289"/>
      <c r="K22" s="289"/>
      <c r="L22" s="289"/>
      <c r="M22" s="289"/>
      <c r="N22" s="289"/>
      <c r="O22" s="289"/>
      <c r="P22" s="297">
        <f t="shared" si="27"/>
        <v>0</v>
      </c>
      <c r="Q22" s="416"/>
      <c r="R22" s="416"/>
      <c r="S22" s="416"/>
      <c r="T22" s="416"/>
      <c r="U22" s="416"/>
      <c r="V22" s="416"/>
      <c r="W22" s="1086">
        <f t="shared" si="26"/>
        <v>0</v>
      </c>
      <c r="X22" s="343"/>
      <c r="Y22" s="358"/>
      <c r="Z22" s="203" t="s">
        <v>243</v>
      </c>
      <c r="AA22" s="195"/>
    </row>
    <row r="23" spans="1:27" ht="13.5" customHeight="1" x14ac:dyDescent="0.2">
      <c r="A23" s="136" t="s">
        <v>30</v>
      </c>
      <c r="B23" s="222">
        <v>1150</v>
      </c>
      <c r="C23" s="38"/>
      <c r="D23" s="38"/>
      <c r="E23" s="38"/>
      <c r="F23" s="38"/>
      <c r="G23" s="38">
        <v>1850</v>
      </c>
      <c r="H23" s="38"/>
      <c r="I23" s="38"/>
      <c r="J23" s="38"/>
      <c r="K23" s="38"/>
      <c r="L23" s="38"/>
      <c r="M23" s="38"/>
      <c r="N23" s="38"/>
      <c r="O23" s="38"/>
      <c r="P23" s="175">
        <f t="shared" si="27"/>
        <v>3000</v>
      </c>
      <c r="Q23" s="600">
        <v>943.82959000000005</v>
      </c>
      <c r="R23" s="417">
        <v>796.28516000000002</v>
      </c>
      <c r="S23" s="417">
        <v>897.34941000000003</v>
      </c>
      <c r="T23" s="417"/>
      <c r="U23" s="417"/>
      <c r="V23" s="417"/>
      <c r="W23" s="1087">
        <f t="shared" si="26"/>
        <v>2637.4641600000004</v>
      </c>
      <c r="X23" s="364"/>
      <c r="Y23" s="359">
        <f t="shared" ref="Y23:Y28" si="28">W23/P23</f>
        <v>0.87915472000000017</v>
      </c>
      <c r="Z23" s="203" t="s">
        <v>243</v>
      </c>
      <c r="AA23" s="195" t="s">
        <v>83</v>
      </c>
    </row>
    <row r="24" spans="1:27" ht="16.5" customHeight="1" x14ac:dyDescent="0.2">
      <c r="A24" s="713" t="s">
        <v>284</v>
      </c>
      <c r="B24" s="733">
        <f>SUM(B25:B31)</f>
        <v>958</v>
      </c>
      <c r="C24" s="734">
        <f t="shared" ref="C24:E24" si="29">SUM(C25:C31)</f>
        <v>0</v>
      </c>
      <c r="D24" s="734">
        <f t="shared" ref="D24" si="30">SUM(D25:D31)</f>
        <v>0</v>
      </c>
      <c r="E24" s="734">
        <f t="shared" si="29"/>
        <v>0</v>
      </c>
      <c r="F24" s="734">
        <f t="shared" ref="F24:M24" si="31">SUM(F25:F31)</f>
        <v>0</v>
      </c>
      <c r="G24" s="735">
        <f t="shared" si="31"/>
        <v>0</v>
      </c>
      <c r="H24" s="735">
        <f t="shared" si="31"/>
        <v>0</v>
      </c>
      <c r="I24" s="735">
        <f t="shared" si="31"/>
        <v>30</v>
      </c>
      <c r="J24" s="735">
        <f t="shared" si="31"/>
        <v>0</v>
      </c>
      <c r="K24" s="735">
        <f t="shared" si="31"/>
        <v>0</v>
      </c>
      <c r="L24" s="735">
        <f t="shared" si="31"/>
        <v>0</v>
      </c>
      <c r="M24" s="735">
        <f t="shared" si="31"/>
        <v>0</v>
      </c>
      <c r="N24" s="735">
        <f t="shared" ref="N24:T24" si="32">SUM(N25:N31)</f>
        <v>0</v>
      </c>
      <c r="O24" s="735">
        <f t="shared" si="32"/>
        <v>0</v>
      </c>
      <c r="P24" s="736">
        <f t="shared" si="32"/>
        <v>988</v>
      </c>
      <c r="Q24" s="738">
        <f t="shared" si="32"/>
        <v>89.081760000000003</v>
      </c>
      <c r="R24" s="737">
        <f t="shared" si="32"/>
        <v>123.44879999999999</v>
      </c>
      <c r="S24" s="737">
        <f t="shared" si="32"/>
        <v>417.64136999999999</v>
      </c>
      <c r="T24" s="737">
        <f t="shared" si="32"/>
        <v>0</v>
      </c>
      <c r="U24" s="738"/>
      <c r="V24" s="738"/>
      <c r="W24" s="1092">
        <f t="shared" ref="W24" si="33">SUM(W25:W31)</f>
        <v>630.17192999999997</v>
      </c>
      <c r="X24" s="739"/>
      <c r="Y24" s="476">
        <f t="shared" si="28"/>
        <v>0.63782584008097165</v>
      </c>
      <c r="Z24" s="202" t="s">
        <v>9</v>
      </c>
      <c r="AA24" s="198" t="s">
        <v>84</v>
      </c>
    </row>
    <row r="25" spans="1:27" ht="12.75" hidden="1" customHeight="1" x14ac:dyDescent="0.2">
      <c r="A25" s="32" t="s">
        <v>236</v>
      </c>
      <c r="B25" s="220"/>
      <c r="C25" s="270"/>
      <c r="D25" s="270"/>
      <c r="E25" s="270"/>
      <c r="F25" s="270"/>
      <c r="G25" s="12"/>
      <c r="H25" s="12"/>
      <c r="I25" s="12"/>
      <c r="J25" s="12"/>
      <c r="K25" s="12"/>
      <c r="L25" s="12"/>
      <c r="M25" s="12"/>
      <c r="N25" s="12"/>
      <c r="O25" s="12"/>
      <c r="P25" s="348">
        <f>SUM(B25:O25)</f>
        <v>0</v>
      </c>
      <c r="Q25" s="598"/>
      <c r="R25" s="414"/>
      <c r="S25" s="414"/>
      <c r="T25" s="414"/>
      <c r="U25" s="598"/>
      <c r="V25" s="598"/>
      <c r="W25" s="1085">
        <f t="shared" ref="W25:W32" si="34">SUM(Q25:T25)</f>
        <v>0</v>
      </c>
      <c r="X25" s="342"/>
      <c r="Y25" s="357" t="e">
        <f t="shared" si="28"/>
        <v>#DIV/0!</v>
      </c>
      <c r="Z25" s="203" t="s">
        <v>244</v>
      </c>
      <c r="AA25" s="195" t="s">
        <v>80</v>
      </c>
    </row>
    <row r="26" spans="1:27" ht="12.75" customHeight="1" x14ac:dyDescent="0.2">
      <c r="A26" s="561" t="s">
        <v>368</v>
      </c>
      <c r="B26" s="658">
        <v>680</v>
      </c>
      <c r="C26" s="659"/>
      <c r="D26" s="659"/>
      <c r="E26" s="659"/>
      <c r="F26" s="659"/>
      <c r="G26" s="660"/>
      <c r="H26" s="660"/>
      <c r="I26" s="660"/>
      <c r="J26" s="660"/>
      <c r="K26" s="660"/>
      <c r="L26" s="660"/>
      <c r="M26" s="660"/>
      <c r="N26" s="660"/>
      <c r="O26" s="660"/>
      <c r="P26" s="297">
        <f>SUM(B26:O26)</f>
        <v>680</v>
      </c>
      <c r="Q26" s="662">
        <v>3.63</v>
      </c>
      <c r="R26" s="661">
        <v>57.579000000000001</v>
      </c>
      <c r="S26" s="661">
        <v>346.63</v>
      </c>
      <c r="T26" s="661"/>
      <c r="U26" s="662"/>
      <c r="V26" s="662"/>
      <c r="W26" s="1086">
        <f>SUM(Q26:T26)</f>
        <v>407.839</v>
      </c>
      <c r="X26" s="663"/>
      <c r="Y26" s="358">
        <f t="shared" si="28"/>
        <v>0.59976323529411768</v>
      </c>
      <c r="Z26" s="203" t="s">
        <v>244</v>
      </c>
      <c r="AA26" s="195"/>
    </row>
    <row r="27" spans="1:27" ht="12.75" customHeight="1" x14ac:dyDescent="0.2">
      <c r="A27" s="35" t="s">
        <v>317</v>
      </c>
      <c r="B27" s="221">
        <v>150</v>
      </c>
      <c r="C27" s="271"/>
      <c r="D27" s="271"/>
      <c r="E27" s="271"/>
      <c r="F27" s="271"/>
      <c r="G27" s="13"/>
      <c r="H27" s="13"/>
      <c r="I27" s="13"/>
      <c r="J27" s="13"/>
      <c r="K27" s="13"/>
      <c r="L27" s="13"/>
      <c r="M27" s="13"/>
      <c r="N27" s="13"/>
      <c r="O27" s="13"/>
      <c r="P27" s="297">
        <f>SUM(B27:O27)</f>
        <v>150</v>
      </c>
      <c r="Q27" s="599">
        <v>7.71624</v>
      </c>
      <c r="R27" s="415">
        <v>14.144</v>
      </c>
      <c r="S27" s="415">
        <v>70.391369999999995</v>
      </c>
      <c r="T27" s="415"/>
      <c r="U27" s="599"/>
      <c r="V27" s="599"/>
      <c r="W27" s="1086">
        <f t="shared" si="34"/>
        <v>92.251609999999999</v>
      </c>
      <c r="X27" s="343"/>
      <c r="Y27" s="358">
        <f t="shared" si="28"/>
        <v>0.61501073333333334</v>
      </c>
      <c r="Z27" s="203" t="s">
        <v>245</v>
      </c>
      <c r="AA27" s="195" t="s">
        <v>85</v>
      </c>
    </row>
    <row r="28" spans="1:27" ht="12.75" customHeight="1" x14ac:dyDescent="0.2">
      <c r="A28" s="33" t="s">
        <v>285</v>
      </c>
      <c r="B28" s="221">
        <v>120</v>
      </c>
      <c r="C28" s="271"/>
      <c r="D28" s="271"/>
      <c r="E28" s="271"/>
      <c r="F28" s="271"/>
      <c r="G28" s="13"/>
      <c r="H28" s="13"/>
      <c r="I28" s="13">
        <v>30</v>
      </c>
      <c r="J28" s="13"/>
      <c r="K28" s="13"/>
      <c r="L28" s="13"/>
      <c r="M28" s="13"/>
      <c r="N28" s="13"/>
      <c r="O28" s="13"/>
      <c r="P28" s="297">
        <f>SUM(B28:O28)</f>
        <v>150</v>
      </c>
      <c r="Q28" s="599">
        <v>77.065520000000006</v>
      </c>
      <c r="R28" s="415">
        <v>51.055799999999998</v>
      </c>
      <c r="S28" s="415">
        <v>0.16</v>
      </c>
      <c r="T28" s="415"/>
      <c r="U28" s="599"/>
      <c r="V28" s="599"/>
      <c r="W28" s="1086">
        <f t="shared" si="34"/>
        <v>128.28131999999999</v>
      </c>
      <c r="X28" s="343"/>
      <c r="Y28" s="358">
        <f t="shared" si="28"/>
        <v>0.85520879999999999</v>
      </c>
      <c r="Z28" s="203" t="s">
        <v>246</v>
      </c>
    </row>
    <row r="29" spans="1:27" ht="12.75" hidden="1" customHeight="1" x14ac:dyDescent="0.2">
      <c r="A29" s="35" t="s">
        <v>184</v>
      </c>
      <c r="B29" s="223">
        <v>0</v>
      </c>
      <c r="C29" s="272"/>
      <c r="D29" s="272"/>
      <c r="E29" s="272"/>
      <c r="F29" s="272"/>
      <c r="G29" s="36"/>
      <c r="H29" s="36"/>
      <c r="I29" s="36"/>
      <c r="J29" s="36"/>
      <c r="K29" s="36"/>
      <c r="L29" s="36"/>
      <c r="M29" s="36"/>
      <c r="N29" s="36"/>
      <c r="O29" s="36"/>
      <c r="P29" s="297">
        <f t="shared" ref="P29:P31" si="35">SUM(B29:O29)</f>
        <v>0</v>
      </c>
      <c r="Q29" s="416"/>
      <c r="R29" s="418"/>
      <c r="S29" s="418"/>
      <c r="T29" s="418"/>
      <c r="U29" s="416"/>
      <c r="V29" s="416"/>
      <c r="W29" s="1086">
        <f t="shared" si="34"/>
        <v>0</v>
      </c>
      <c r="X29" s="343"/>
      <c r="Y29" s="685" t="s">
        <v>208</v>
      </c>
      <c r="Z29" s="203" t="s">
        <v>247</v>
      </c>
    </row>
    <row r="30" spans="1:27" ht="12.75" customHeight="1" x14ac:dyDescent="0.2">
      <c r="A30" s="35" t="s">
        <v>369</v>
      </c>
      <c r="B30" s="223">
        <v>8</v>
      </c>
      <c r="C30" s="272"/>
      <c r="D30" s="272"/>
      <c r="E30" s="272"/>
      <c r="F30" s="272"/>
      <c r="G30" s="36"/>
      <c r="H30" s="36"/>
      <c r="I30" s="36"/>
      <c r="J30" s="36"/>
      <c r="K30" s="36"/>
      <c r="L30" s="36"/>
      <c r="M30" s="36"/>
      <c r="N30" s="36"/>
      <c r="O30" s="36"/>
      <c r="P30" s="297">
        <f t="shared" si="35"/>
        <v>8</v>
      </c>
      <c r="Q30" s="416">
        <v>0.67</v>
      </c>
      <c r="R30" s="418">
        <v>0.67</v>
      </c>
      <c r="S30" s="418">
        <v>0.46</v>
      </c>
      <c r="T30" s="418"/>
      <c r="U30" s="416"/>
      <c r="V30" s="416"/>
      <c r="W30" s="1086">
        <f t="shared" si="34"/>
        <v>1.8</v>
      </c>
      <c r="X30" s="343"/>
      <c r="Y30" s="358">
        <f>W30/P30</f>
        <v>0.22500000000000001</v>
      </c>
      <c r="Z30" s="203"/>
    </row>
    <row r="31" spans="1:27" ht="12.75" hidden="1" customHeight="1" x14ac:dyDescent="0.2">
      <c r="A31" s="34"/>
      <c r="B31" s="222"/>
      <c r="C31" s="38"/>
      <c r="D31" s="38"/>
      <c r="E31" s="38"/>
      <c r="F31" s="38"/>
      <c r="G31" s="14"/>
      <c r="H31" s="14"/>
      <c r="I31" s="14"/>
      <c r="J31" s="14"/>
      <c r="K31" s="14"/>
      <c r="L31" s="14"/>
      <c r="M31" s="14"/>
      <c r="N31" s="14"/>
      <c r="O31" s="14"/>
      <c r="P31" s="296">
        <f t="shared" si="35"/>
        <v>0</v>
      </c>
      <c r="Q31" s="600"/>
      <c r="R31" s="419"/>
      <c r="S31" s="419"/>
      <c r="T31" s="419"/>
      <c r="U31" s="600"/>
      <c r="V31" s="600"/>
      <c r="W31" s="1087">
        <f t="shared" si="34"/>
        <v>0</v>
      </c>
      <c r="X31" s="368"/>
      <c r="Y31" s="361" t="e">
        <f>W31/P31</f>
        <v>#DIV/0!</v>
      </c>
      <c r="Z31" s="203" t="s">
        <v>19</v>
      </c>
    </row>
    <row r="32" spans="1:27" ht="15" customHeight="1" x14ac:dyDescent="0.2">
      <c r="A32" s="46" t="s">
        <v>286</v>
      </c>
      <c r="B32" s="224">
        <v>1</v>
      </c>
      <c r="C32" s="273"/>
      <c r="D32" s="273"/>
      <c r="E32" s="273"/>
      <c r="F32" s="273"/>
      <c r="G32" s="15"/>
      <c r="H32" s="15"/>
      <c r="I32" s="15"/>
      <c r="J32" s="15"/>
      <c r="K32" s="15"/>
      <c r="L32" s="15"/>
      <c r="M32" s="15"/>
      <c r="N32" s="15"/>
      <c r="O32" s="15"/>
      <c r="P32" s="349">
        <f>SUM(B32:O32)</f>
        <v>1</v>
      </c>
      <c r="Q32" s="601">
        <v>0.24581</v>
      </c>
      <c r="R32" s="420">
        <v>0.25333</v>
      </c>
      <c r="S32" s="420">
        <v>0.28774</v>
      </c>
      <c r="T32" s="420"/>
      <c r="U32" s="601"/>
      <c r="V32" s="601"/>
      <c r="W32" s="1093">
        <f t="shared" si="34"/>
        <v>0.78688000000000002</v>
      </c>
      <c r="X32" s="349"/>
      <c r="Y32" s="362">
        <f>W32/P32</f>
        <v>0.78688000000000002</v>
      </c>
      <c r="Z32" s="202" t="s">
        <v>12</v>
      </c>
      <c r="AA32" s="198" t="s">
        <v>86</v>
      </c>
    </row>
    <row r="33" spans="1:27" ht="14.25" customHeight="1" x14ac:dyDescent="0.2">
      <c r="A33" s="714" t="s">
        <v>287</v>
      </c>
      <c r="B33" s="470">
        <f>SUM(B34:B39)</f>
        <v>84</v>
      </c>
      <c r="C33" s="471">
        <f t="shared" ref="C33:E33" si="36">SUM(C34:C39)</f>
        <v>0</v>
      </c>
      <c r="D33" s="471">
        <f t="shared" ref="D33" si="37">SUM(D34:D39)</f>
        <v>0</v>
      </c>
      <c r="E33" s="471">
        <f t="shared" si="36"/>
        <v>0</v>
      </c>
      <c r="F33" s="471">
        <f t="shared" ref="F33:M33" si="38">SUM(F34:F39)</f>
        <v>0</v>
      </c>
      <c r="G33" s="472">
        <f t="shared" si="38"/>
        <v>0</v>
      </c>
      <c r="H33" s="472">
        <f t="shared" si="38"/>
        <v>0</v>
      </c>
      <c r="I33" s="472">
        <f t="shared" si="38"/>
        <v>0</v>
      </c>
      <c r="J33" s="472">
        <f t="shared" si="38"/>
        <v>0</v>
      </c>
      <c r="K33" s="472">
        <f t="shared" si="38"/>
        <v>0</v>
      </c>
      <c r="L33" s="472">
        <f t="shared" si="38"/>
        <v>0</v>
      </c>
      <c r="M33" s="472">
        <f t="shared" si="38"/>
        <v>0</v>
      </c>
      <c r="N33" s="472">
        <f t="shared" ref="N33:T33" si="39">SUM(N34:N39)</f>
        <v>0</v>
      </c>
      <c r="O33" s="472">
        <f t="shared" si="39"/>
        <v>0</v>
      </c>
      <c r="P33" s="473">
        <f t="shared" si="39"/>
        <v>84</v>
      </c>
      <c r="Q33" s="602">
        <f t="shared" si="39"/>
        <v>17.437999999999999</v>
      </c>
      <c r="R33" s="474">
        <f t="shared" si="39"/>
        <v>4.3529999999999998</v>
      </c>
      <c r="S33" s="474">
        <f t="shared" si="39"/>
        <v>34.170999999999999</v>
      </c>
      <c r="T33" s="474">
        <f t="shared" si="39"/>
        <v>0</v>
      </c>
      <c r="U33" s="602"/>
      <c r="V33" s="602"/>
      <c r="W33" s="1094">
        <f t="shared" ref="W33" si="40">SUM(W34:W39)</f>
        <v>55.962000000000003</v>
      </c>
      <c r="X33" s="475"/>
      <c r="Y33" s="476">
        <f>W33/P33</f>
        <v>0.66621428571428576</v>
      </c>
      <c r="Z33" s="202" t="s">
        <v>11</v>
      </c>
      <c r="AA33" s="198" t="s">
        <v>87</v>
      </c>
    </row>
    <row r="34" spans="1:27" ht="12.75" hidden="1" customHeight="1" x14ac:dyDescent="0.2">
      <c r="A34" s="32" t="s">
        <v>24</v>
      </c>
      <c r="B34" s="220">
        <v>0</v>
      </c>
      <c r="C34" s="270"/>
      <c r="D34" s="270"/>
      <c r="E34" s="270"/>
      <c r="F34" s="270"/>
      <c r="G34" s="12"/>
      <c r="H34" s="12"/>
      <c r="I34" s="12"/>
      <c r="J34" s="12"/>
      <c r="K34" s="12"/>
      <c r="L34" s="12"/>
      <c r="M34" s="12"/>
      <c r="N34" s="12"/>
      <c r="O34" s="12"/>
      <c r="P34" s="348">
        <f>SUM(B34:O34)</f>
        <v>0</v>
      </c>
      <c r="Q34" s="598">
        <v>0</v>
      </c>
      <c r="R34" s="414"/>
      <c r="S34" s="414">
        <v>0</v>
      </c>
      <c r="T34" s="414"/>
      <c r="U34" s="598"/>
      <c r="V34" s="598"/>
      <c r="W34" s="1085">
        <f t="shared" ref="W34:W39" si="41">SUM(Q34:T34)</f>
        <v>0</v>
      </c>
      <c r="X34" s="342"/>
      <c r="Y34" s="686" t="s">
        <v>208</v>
      </c>
      <c r="Z34" s="203" t="s">
        <v>21</v>
      </c>
      <c r="AA34" s="195" t="s">
        <v>72</v>
      </c>
    </row>
    <row r="35" spans="1:27" ht="12.75" customHeight="1" x14ac:dyDescent="0.2">
      <c r="A35" s="33" t="s">
        <v>25</v>
      </c>
      <c r="B35" s="221">
        <v>30</v>
      </c>
      <c r="C35" s="271"/>
      <c r="D35" s="271"/>
      <c r="E35" s="271"/>
      <c r="F35" s="271"/>
      <c r="G35" s="13"/>
      <c r="H35" s="13"/>
      <c r="I35" s="13"/>
      <c r="J35" s="13"/>
      <c r="K35" s="13"/>
      <c r="L35" s="13"/>
      <c r="M35" s="13"/>
      <c r="N35" s="13"/>
      <c r="O35" s="13"/>
      <c r="P35" s="297">
        <f>SUM(B35:O35)</f>
        <v>30</v>
      </c>
      <c r="Q35" s="599">
        <v>0</v>
      </c>
      <c r="R35" s="415">
        <v>0</v>
      </c>
      <c r="S35" s="415">
        <v>10</v>
      </c>
      <c r="T35" s="415"/>
      <c r="U35" s="599"/>
      <c r="V35" s="599"/>
      <c r="W35" s="1086">
        <f t="shared" si="41"/>
        <v>10</v>
      </c>
      <c r="X35" s="343"/>
      <c r="Y35" s="358">
        <f t="shared" ref="Y35:Y41" si="42">W35/P35</f>
        <v>0.33333333333333331</v>
      </c>
      <c r="Z35" s="203" t="s">
        <v>21</v>
      </c>
      <c r="AA35" s="195" t="s">
        <v>73</v>
      </c>
    </row>
    <row r="36" spans="1:27" ht="12.75" customHeight="1" x14ac:dyDescent="0.2">
      <c r="A36" s="35" t="s">
        <v>26</v>
      </c>
      <c r="B36" s="223">
        <v>34</v>
      </c>
      <c r="C36" s="272"/>
      <c r="D36" s="272"/>
      <c r="E36" s="272"/>
      <c r="F36" s="272"/>
      <c r="G36" s="36"/>
      <c r="H36" s="36"/>
      <c r="I36" s="36"/>
      <c r="J36" s="36"/>
      <c r="K36" s="36"/>
      <c r="L36" s="36"/>
      <c r="M36" s="36"/>
      <c r="N36" s="36"/>
      <c r="O36" s="36"/>
      <c r="P36" s="297">
        <f t="shared" ref="P36:P39" si="43">SUM(B36:O36)</f>
        <v>34</v>
      </c>
      <c r="Q36" s="416">
        <v>13</v>
      </c>
      <c r="R36" s="418">
        <v>0</v>
      </c>
      <c r="S36" s="418">
        <v>-10</v>
      </c>
      <c r="T36" s="418"/>
      <c r="U36" s="416"/>
      <c r="V36" s="416"/>
      <c r="W36" s="1086">
        <f t="shared" si="41"/>
        <v>3</v>
      </c>
      <c r="X36" s="343"/>
      <c r="Y36" s="358">
        <f t="shared" si="42"/>
        <v>8.8235294117647065E-2</v>
      </c>
      <c r="Z36" s="203" t="s">
        <v>22</v>
      </c>
      <c r="AA36" s="195" t="s">
        <v>88</v>
      </c>
    </row>
    <row r="37" spans="1:27" ht="12.75" hidden="1" customHeight="1" x14ac:dyDescent="0.2">
      <c r="A37" s="35" t="s">
        <v>29</v>
      </c>
      <c r="B37" s="223">
        <v>0</v>
      </c>
      <c r="C37" s="272"/>
      <c r="D37" s="272"/>
      <c r="E37" s="272"/>
      <c r="F37" s="272"/>
      <c r="G37" s="36"/>
      <c r="H37" s="36"/>
      <c r="I37" s="36"/>
      <c r="J37" s="36"/>
      <c r="K37" s="36"/>
      <c r="L37" s="36"/>
      <c r="M37" s="36"/>
      <c r="N37" s="36"/>
      <c r="O37" s="36"/>
      <c r="P37" s="297">
        <f t="shared" si="43"/>
        <v>0</v>
      </c>
      <c r="Q37" s="416"/>
      <c r="R37" s="418"/>
      <c r="S37" s="418"/>
      <c r="T37" s="418"/>
      <c r="U37" s="416"/>
      <c r="V37" s="416"/>
      <c r="W37" s="1086">
        <f t="shared" si="41"/>
        <v>0</v>
      </c>
      <c r="X37" s="343"/>
      <c r="Y37" s="358" t="e">
        <f t="shared" si="42"/>
        <v>#DIV/0!</v>
      </c>
      <c r="Z37" s="203" t="s">
        <v>135</v>
      </c>
      <c r="AA37" s="195" t="s">
        <v>75</v>
      </c>
    </row>
    <row r="38" spans="1:27" ht="12.75" customHeight="1" x14ac:dyDescent="0.2">
      <c r="A38" s="35" t="s">
        <v>27</v>
      </c>
      <c r="B38" s="223">
        <v>20</v>
      </c>
      <c r="C38" s="272"/>
      <c r="D38" s="272"/>
      <c r="E38" s="272"/>
      <c r="F38" s="272"/>
      <c r="G38" s="36"/>
      <c r="H38" s="36"/>
      <c r="I38" s="36"/>
      <c r="J38" s="36"/>
      <c r="K38" s="36"/>
      <c r="L38" s="36"/>
      <c r="M38" s="36"/>
      <c r="N38" s="36"/>
      <c r="O38" s="36"/>
      <c r="P38" s="297">
        <f t="shared" si="43"/>
        <v>20</v>
      </c>
      <c r="Q38" s="416">
        <v>4.4379999999999997</v>
      </c>
      <c r="R38" s="418">
        <v>4.3529999999999998</v>
      </c>
      <c r="S38" s="418">
        <v>34.170999999999999</v>
      </c>
      <c r="T38" s="418"/>
      <c r="U38" s="416"/>
      <c r="V38" s="416"/>
      <c r="W38" s="1086">
        <f t="shared" si="41"/>
        <v>42.962000000000003</v>
      </c>
      <c r="X38" s="364"/>
      <c r="Y38" s="477">
        <f t="shared" si="42"/>
        <v>2.1481000000000003</v>
      </c>
      <c r="Z38" s="203" t="s">
        <v>135</v>
      </c>
      <c r="AA38" s="195" t="s">
        <v>85</v>
      </c>
    </row>
    <row r="39" spans="1:27" ht="12.75" hidden="1" customHeight="1" x14ac:dyDescent="0.2">
      <c r="A39" s="34"/>
      <c r="B39" s="222"/>
      <c r="C39" s="38"/>
      <c r="D39" s="38"/>
      <c r="E39" s="38"/>
      <c r="F39" s="38"/>
      <c r="G39" s="14"/>
      <c r="H39" s="14"/>
      <c r="I39" s="14"/>
      <c r="J39" s="14"/>
      <c r="K39" s="14"/>
      <c r="L39" s="14"/>
      <c r="M39" s="14"/>
      <c r="N39" s="14"/>
      <c r="O39" s="14"/>
      <c r="P39" s="296">
        <f t="shared" si="43"/>
        <v>0</v>
      </c>
      <c r="Q39" s="600"/>
      <c r="R39" s="419"/>
      <c r="S39" s="419"/>
      <c r="T39" s="419"/>
      <c r="U39" s="600"/>
      <c r="V39" s="600"/>
      <c r="W39" s="1087">
        <f t="shared" si="41"/>
        <v>0</v>
      </c>
      <c r="X39" s="368"/>
      <c r="Y39" s="361" t="e">
        <f t="shared" si="42"/>
        <v>#DIV/0!</v>
      </c>
      <c r="Z39" s="202"/>
    </row>
    <row r="40" spans="1:27" ht="16.5" customHeight="1" x14ac:dyDescent="0.2">
      <c r="A40" s="47" t="s">
        <v>289</v>
      </c>
      <c r="B40" s="225">
        <f t="shared" ref="B40:T40" si="44">SUM(B41:B47)</f>
        <v>26</v>
      </c>
      <c r="C40" s="274">
        <f t="shared" ref="C40:E40" si="45">SUM(C41:C47)</f>
        <v>0</v>
      </c>
      <c r="D40" s="274">
        <f t="shared" ref="D40" si="46">SUM(D41:D47)</f>
        <v>0</v>
      </c>
      <c r="E40" s="274">
        <f t="shared" si="45"/>
        <v>0</v>
      </c>
      <c r="F40" s="274">
        <f t="shared" ref="F40:M40" si="47">SUM(F41:F47)</f>
        <v>0</v>
      </c>
      <c r="G40" s="37">
        <f t="shared" si="47"/>
        <v>0</v>
      </c>
      <c r="H40" s="37">
        <f t="shared" si="47"/>
        <v>0</v>
      </c>
      <c r="I40" s="37">
        <f t="shared" si="47"/>
        <v>10</v>
      </c>
      <c r="J40" s="37">
        <f t="shared" si="47"/>
        <v>0</v>
      </c>
      <c r="K40" s="37">
        <f t="shared" si="47"/>
        <v>0</v>
      </c>
      <c r="L40" s="37">
        <f t="shared" si="47"/>
        <v>0</v>
      </c>
      <c r="M40" s="37">
        <f t="shared" si="47"/>
        <v>0</v>
      </c>
      <c r="N40" s="37">
        <f t="shared" si="44"/>
        <v>0</v>
      </c>
      <c r="O40" s="37">
        <f t="shared" si="44"/>
        <v>0</v>
      </c>
      <c r="P40" s="350">
        <f t="shared" si="44"/>
        <v>36</v>
      </c>
      <c r="Q40" s="603">
        <f t="shared" si="44"/>
        <v>3.9787499999999998</v>
      </c>
      <c r="R40" s="421">
        <f t="shared" si="44"/>
        <v>5.6995900000000006</v>
      </c>
      <c r="S40" s="421">
        <f t="shared" si="44"/>
        <v>47.127810000000004</v>
      </c>
      <c r="T40" s="421">
        <f t="shared" si="44"/>
        <v>0</v>
      </c>
      <c r="U40" s="603"/>
      <c r="V40" s="603"/>
      <c r="W40" s="1095">
        <f t="shared" ref="W40" si="48">SUM(W41:W47)</f>
        <v>56.806150000000002</v>
      </c>
      <c r="X40" s="369"/>
      <c r="Y40" s="337">
        <f t="shared" si="42"/>
        <v>1.5779486111111112</v>
      </c>
      <c r="Z40" s="202" t="s">
        <v>10</v>
      </c>
      <c r="AA40" s="198" t="s">
        <v>89</v>
      </c>
    </row>
    <row r="41" spans="1:27" ht="13.5" customHeight="1" x14ac:dyDescent="0.2">
      <c r="A41" s="32" t="s">
        <v>24</v>
      </c>
      <c r="B41" s="220">
        <v>20</v>
      </c>
      <c r="C41" s="270"/>
      <c r="D41" s="270"/>
      <c r="E41" s="270"/>
      <c r="F41" s="270"/>
      <c r="G41" s="12"/>
      <c r="H41" s="12"/>
      <c r="I41" s="12"/>
      <c r="J41" s="12"/>
      <c r="K41" s="12"/>
      <c r="L41" s="12"/>
      <c r="M41" s="12"/>
      <c r="N41" s="12"/>
      <c r="O41" s="12"/>
      <c r="P41" s="348">
        <f>SUM(B41:O41)</f>
        <v>20</v>
      </c>
      <c r="Q41" s="598">
        <v>2.9787499999999998</v>
      </c>
      <c r="R41" s="414">
        <v>0.87658999999999998</v>
      </c>
      <c r="S41" s="414">
        <v>5.2558100000000003</v>
      </c>
      <c r="T41" s="414"/>
      <c r="U41" s="598"/>
      <c r="V41" s="598"/>
      <c r="W41" s="1085">
        <f t="shared" ref="W41:W51" si="49">SUM(Q41:T41)</f>
        <v>9.1111500000000003</v>
      </c>
      <c r="X41" s="342"/>
      <c r="Y41" s="357">
        <f t="shared" si="42"/>
        <v>0.4555575</v>
      </c>
      <c r="Z41" s="203" t="s">
        <v>248</v>
      </c>
      <c r="AA41" s="195" t="s">
        <v>72</v>
      </c>
    </row>
    <row r="42" spans="1:27" ht="13.5" hidden="1" customHeight="1" x14ac:dyDescent="0.2">
      <c r="A42" s="561" t="s">
        <v>282</v>
      </c>
      <c r="B42" s="223">
        <v>0</v>
      </c>
      <c r="C42" s="272"/>
      <c r="D42" s="272"/>
      <c r="E42" s="272"/>
      <c r="F42" s="272"/>
      <c r="G42" s="36"/>
      <c r="H42" s="36"/>
      <c r="I42" s="36"/>
      <c r="J42" s="36"/>
      <c r="K42" s="36"/>
      <c r="L42" s="36"/>
      <c r="M42" s="36"/>
      <c r="N42" s="36"/>
      <c r="O42" s="36"/>
      <c r="P42" s="297">
        <f t="shared" ref="P42" si="50">SUM(B42:O42)</f>
        <v>0</v>
      </c>
      <c r="Q42" s="416"/>
      <c r="R42" s="418"/>
      <c r="S42" s="418"/>
      <c r="T42" s="418"/>
      <c r="U42" s="416"/>
      <c r="V42" s="416"/>
      <c r="W42" s="1086">
        <f t="shared" si="49"/>
        <v>0</v>
      </c>
      <c r="X42" s="343"/>
      <c r="Y42" s="358"/>
      <c r="Z42" s="203" t="s">
        <v>249</v>
      </c>
      <c r="AA42" s="195"/>
    </row>
    <row r="43" spans="1:27" ht="13.5" customHeight="1" x14ac:dyDescent="0.2">
      <c r="A43" s="715" t="s">
        <v>288</v>
      </c>
      <c r="B43" s="221">
        <v>2</v>
      </c>
      <c r="C43" s="271"/>
      <c r="D43" s="271"/>
      <c r="E43" s="271"/>
      <c r="F43" s="271"/>
      <c r="G43" s="13"/>
      <c r="H43" s="13"/>
      <c r="I43" s="13"/>
      <c r="J43" s="13"/>
      <c r="K43" s="13"/>
      <c r="L43" s="13"/>
      <c r="M43" s="13"/>
      <c r="N43" s="13"/>
      <c r="O43" s="13"/>
      <c r="P43" s="297">
        <f>SUM(B43:O43)</f>
        <v>2</v>
      </c>
      <c r="Q43" s="599">
        <v>0</v>
      </c>
      <c r="R43" s="415">
        <v>0</v>
      </c>
      <c r="S43" s="415">
        <v>0</v>
      </c>
      <c r="T43" s="415"/>
      <c r="U43" s="599"/>
      <c r="V43" s="599"/>
      <c r="W43" s="1086">
        <f t="shared" si="49"/>
        <v>0</v>
      </c>
      <c r="X43" s="343"/>
      <c r="Y43" s="358">
        <f>W43/P43</f>
        <v>0</v>
      </c>
      <c r="Z43" s="203" t="s">
        <v>249</v>
      </c>
      <c r="AA43" s="195" t="s">
        <v>73</v>
      </c>
    </row>
    <row r="44" spans="1:27" ht="13.5" customHeight="1" x14ac:dyDescent="0.2">
      <c r="A44" s="35" t="s">
        <v>26</v>
      </c>
      <c r="B44" s="223">
        <v>2</v>
      </c>
      <c r="C44" s="272"/>
      <c r="D44" s="272"/>
      <c r="E44" s="272"/>
      <c r="F44" s="272"/>
      <c r="G44" s="36"/>
      <c r="H44" s="36"/>
      <c r="I44" s="36"/>
      <c r="J44" s="36"/>
      <c r="K44" s="36"/>
      <c r="L44" s="36"/>
      <c r="M44" s="36"/>
      <c r="N44" s="36"/>
      <c r="O44" s="36"/>
      <c r="P44" s="297">
        <f t="shared" ref="P44:P51" si="51">SUM(B44:O44)</f>
        <v>2</v>
      </c>
      <c r="Q44" s="416">
        <v>0</v>
      </c>
      <c r="R44" s="418">
        <v>0</v>
      </c>
      <c r="S44" s="418">
        <v>28.402999999999999</v>
      </c>
      <c r="T44" s="418"/>
      <c r="U44" s="416"/>
      <c r="V44" s="416"/>
      <c r="W44" s="1086">
        <f t="shared" si="49"/>
        <v>28.402999999999999</v>
      </c>
      <c r="X44" s="343"/>
      <c r="Y44" s="358">
        <f>W44/P44</f>
        <v>14.201499999999999</v>
      </c>
      <c r="Z44" s="203" t="s">
        <v>250</v>
      </c>
      <c r="AA44" s="195" t="s">
        <v>88</v>
      </c>
    </row>
    <row r="45" spans="1:27" ht="13.5" customHeight="1" x14ac:dyDescent="0.2">
      <c r="A45" s="35" t="s">
        <v>29</v>
      </c>
      <c r="B45" s="223">
        <v>0</v>
      </c>
      <c r="C45" s="272"/>
      <c r="D45" s="272"/>
      <c r="E45" s="272"/>
      <c r="F45" s="272"/>
      <c r="G45" s="36"/>
      <c r="H45" s="36"/>
      <c r="I45" s="36"/>
      <c r="J45" s="36"/>
      <c r="K45" s="36"/>
      <c r="L45" s="36"/>
      <c r="M45" s="36"/>
      <c r="N45" s="36"/>
      <c r="O45" s="36"/>
      <c r="P45" s="297">
        <f t="shared" si="51"/>
        <v>0</v>
      </c>
      <c r="Q45" s="416">
        <v>0</v>
      </c>
      <c r="R45" s="418">
        <v>0</v>
      </c>
      <c r="S45" s="418">
        <v>0</v>
      </c>
      <c r="T45" s="418"/>
      <c r="U45" s="416"/>
      <c r="V45" s="416"/>
      <c r="W45" s="1086">
        <f t="shared" si="49"/>
        <v>0</v>
      </c>
      <c r="X45" s="343"/>
      <c r="Y45" s="358"/>
      <c r="Z45" s="203" t="s">
        <v>251</v>
      </c>
      <c r="AA45" s="195" t="s">
        <v>75</v>
      </c>
    </row>
    <row r="46" spans="1:27" ht="13.5" customHeight="1" thickBot="1" x14ac:dyDescent="0.25">
      <c r="A46" s="33" t="s">
        <v>285</v>
      </c>
      <c r="B46" s="1017">
        <v>2</v>
      </c>
      <c r="C46" s="271"/>
      <c r="D46" s="271"/>
      <c r="E46" s="271"/>
      <c r="F46" s="271"/>
      <c r="G46" s="13"/>
      <c r="H46" s="13"/>
      <c r="I46" s="13">
        <v>10</v>
      </c>
      <c r="J46" s="13"/>
      <c r="K46" s="13"/>
      <c r="L46" s="13"/>
      <c r="M46" s="13"/>
      <c r="N46" s="13"/>
      <c r="O46" s="13"/>
      <c r="P46" s="297">
        <f t="shared" ref="P46" si="52">SUM(B46:O46)</f>
        <v>12</v>
      </c>
      <c r="Q46" s="599">
        <v>1</v>
      </c>
      <c r="R46" s="415">
        <v>4.8230000000000004</v>
      </c>
      <c r="S46" s="415">
        <v>13.468999999999999</v>
      </c>
      <c r="T46" s="415"/>
      <c r="U46" s="599"/>
      <c r="V46" s="599"/>
      <c r="W46" s="1086">
        <f t="shared" ref="W46" si="53">SUM(Q46:T46)</f>
        <v>19.292000000000002</v>
      </c>
      <c r="X46" s="343"/>
      <c r="Y46" s="358">
        <f>W46/P46</f>
        <v>1.6076666666666668</v>
      </c>
      <c r="Z46" s="203" t="s">
        <v>252</v>
      </c>
      <c r="AA46" s="195"/>
    </row>
    <row r="47" spans="1:27" ht="13.5" hidden="1" customHeight="1" thickBot="1" x14ac:dyDescent="0.25">
      <c r="A47" s="33" t="s">
        <v>334</v>
      </c>
      <c r="B47" s="1011"/>
      <c r="C47" s="1012"/>
      <c r="D47" s="1012"/>
      <c r="E47" s="1012"/>
      <c r="F47" s="1012"/>
      <c r="G47" s="1013"/>
      <c r="H47" s="1013"/>
      <c r="I47" s="1013"/>
      <c r="J47" s="1013"/>
      <c r="K47" s="1013"/>
      <c r="L47" s="1013"/>
      <c r="M47" s="1013"/>
      <c r="N47" s="1013"/>
      <c r="O47" s="1013"/>
      <c r="P47" s="296">
        <f t="shared" si="51"/>
        <v>0</v>
      </c>
      <c r="Q47" s="1014"/>
      <c r="R47" s="1015"/>
      <c r="S47" s="1015"/>
      <c r="T47" s="1015"/>
      <c r="U47" s="1016"/>
      <c r="V47" s="1016"/>
      <c r="W47" s="1096">
        <f t="shared" si="49"/>
        <v>0</v>
      </c>
      <c r="X47" s="663"/>
      <c r="Y47" s="477" t="e">
        <f t="shared" ref="Y47" si="54">W47/P47</f>
        <v>#DIV/0!</v>
      </c>
      <c r="Z47" s="203" t="s">
        <v>333</v>
      </c>
      <c r="AA47" s="195" t="s">
        <v>85</v>
      </c>
    </row>
    <row r="48" spans="1:27" ht="18" customHeight="1" thickBot="1" x14ac:dyDescent="0.3">
      <c r="A48" s="48" t="s">
        <v>41</v>
      </c>
      <c r="B48" s="63">
        <v>0</v>
      </c>
      <c r="C48" s="62">
        <v>0</v>
      </c>
      <c r="D48" s="62">
        <v>0</v>
      </c>
      <c r="E48" s="62">
        <v>0</v>
      </c>
      <c r="F48" s="62">
        <v>0</v>
      </c>
      <c r="G48" s="63">
        <v>0</v>
      </c>
      <c r="H48" s="63">
        <v>0</v>
      </c>
      <c r="I48" s="63">
        <f>SUM(I49:I50)</f>
        <v>0</v>
      </c>
      <c r="J48" s="63">
        <f t="shared" ref="J48:O48" si="55">SUM(J51)</f>
        <v>0</v>
      </c>
      <c r="K48" s="63">
        <f t="shared" si="55"/>
        <v>0</v>
      </c>
      <c r="L48" s="63">
        <f t="shared" si="55"/>
        <v>0</v>
      </c>
      <c r="M48" s="63">
        <f t="shared" si="55"/>
        <v>0</v>
      </c>
      <c r="N48" s="63">
        <f t="shared" si="55"/>
        <v>0</v>
      </c>
      <c r="O48" s="63">
        <f t="shared" si="55"/>
        <v>0</v>
      </c>
      <c r="P48" s="341">
        <f>SUM(P50:P51)</f>
        <v>0</v>
      </c>
      <c r="Q48" s="422">
        <v>0</v>
      </c>
      <c r="R48" s="422">
        <v>0</v>
      </c>
      <c r="S48" s="422">
        <v>0</v>
      </c>
      <c r="T48" s="422">
        <f>SUM(T50:T51)</f>
        <v>0</v>
      </c>
      <c r="U48" s="422"/>
      <c r="V48" s="422"/>
      <c r="W48" s="1083">
        <f>SUM(W50:W51)</f>
        <v>0</v>
      </c>
      <c r="X48" s="341"/>
      <c r="Y48" s="334"/>
      <c r="Z48" s="204" t="s">
        <v>253</v>
      </c>
      <c r="AA48" s="197" t="s">
        <v>128</v>
      </c>
    </row>
    <row r="49" spans="1:27" ht="18" hidden="1" customHeight="1" thickBot="1" x14ac:dyDescent="0.3">
      <c r="A49" s="687"/>
      <c r="B49" s="688"/>
      <c r="C49" s="689"/>
      <c r="D49" s="689"/>
      <c r="E49" s="689"/>
      <c r="F49" s="689"/>
      <c r="G49" s="688"/>
      <c r="H49" s="688"/>
      <c r="I49" s="688"/>
      <c r="J49" s="688"/>
      <c r="K49" s="688"/>
      <c r="L49" s="688"/>
      <c r="M49" s="688"/>
      <c r="N49" s="688"/>
      <c r="O49" s="688"/>
      <c r="P49" s="891"/>
      <c r="Q49" s="690"/>
      <c r="R49" s="690"/>
      <c r="S49" s="690"/>
      <c r="T49" s="690"/>
      <c r="U49" s="690"/>
      <c r="V49" s="690"/>
      <c r="W49" s="1097"/>
      <c r="X49" s="691"/>
      <c r="Y49" s="692"/>
      <c r="Z49" s="204"/>
      <c r="AA49" s="197"/>
    </row>
    <row r="50" spans="1:27" ht="15" hidden="1" customHeight="1" x14ac:dyDescent="0.2">
      <c r="A50" s="700" t="s">
        <v>264</v>
      </c>
      <c r="B50" s="701">
        <v>0</v>
      </c>
      <c r="C50" s="702"/>
      <c r="D50" s="702"/>
      <c r="E50" s="702"/>
      <c r="F50" s="702"/>
      <c r="G50" s="701"/>
      <c r="H50" s="701"/>
      <c r="I50" s="701"/>
      <c r="J50" s="701"/>
      <c r="K50" s="701"/>
      <c r="L50" s="701"/>
      <c r="M50" s="701"/>
      <c r="N50" s="701"/>
      <c r="O50" s="702"/>
      <c r="P50" s="1035">
        <f t="shared" si="51"/>
        <v>0</v>
      </c>
      <c r="Q50" s="703"/>
      <c r="R50" s="703"/>
      <c r="S50" s="703"/>
      <c r="T50" s="703"/>
      <c r="U50" s="703"/>
      <c r="V50" s="703"/>
      <c r="W50" s="1098">
        <f t="shared" ref="W50" si="56">SUM(Q50:T50)</f>
        <v>0</v>
      </c>
      <c r="X50" s="704"/>
      <c r="Y50" s="705" t="s">
        <v>208</v>
      </c>
      <c r="Z50" s="203" t="s">
        <v>256</v>
      </c>
      <c r="AA50" s="197"/>
    </row>
    <row r="51" spans="1:27" ht="14.25" hidden="1" customHeight="1" thickBot="1" x14ac:dyDescent="0.25">
      <c r="A51" s="693" t="s">
        <v>255</v>
      </c>
      <c r="B51" s="694">
        <v>0</v>
      </c>
      <c r="C51" s="695"/>
      <c r="D51" s="695"/>
      <c r="E51" s="695"/>
      <c r="F51" s="695"/>
      <c r="G51" s="694"/>
      <c r="H51" s="694"/>
      <c r="I51" s="694"/>
      <c r="J51" s="694"/>
      <c r="K51" s="694"/>
      <c r="L51" s="694"/>
      <c r="M51" s="694"/>
      <c r="N51" s="694"/>
      <c r="O51" s="695"/>
      <c r="P51" s="696">
        <f t="shared" si="51"/>
        <v>0</v>
      </c>
      <c r="Q51" s="697"/>
      <c r="R51" s="697"/>
      <c r="S51" s="697"/>
      <c r="T51" s="697"/>
      <c r="U51" s="697"/>
      <c r="V51" s="697"/>
      <c r="W51" s="1099">
        <f t="shared" si="49"/>
        <v>0</v>
      </c>
      <c r="X51" s="698"/>
      <c r="Y51" s="699" t="e">
        <f>W51/P51</f>
        <v>#DIV/0!</v>
      </c>
      <c r="Z51" s="203" t="s">
        <v>265</v>
      </c>
      <c r="AA51" s="197"/>
    </row>
    <row r="52" spans="1:27" ht="24.75" hidden="1" customHeight="1" thickBot="1" x14ac:dyDescent="0.3">
      <c r="A52" s="41" t="s">
        <v>32</v>
      </c>
      <c r="B52" s="42">
        <f>SUM(B6,B16,B48)</f>
        <v>5117</v>
      </c>
      <c r="C52" s="275">
        <f t="shared" ref="C52:E52" si="57">SUM(C6,C16,C48)</f>
        <v>0</v>
      </c>
      <c r="D52" s="275">
        <f t="shared" ref="D52" si="58">SUM(D6,D16,D48)</f>
        <v>0</v>
      </c>
      <c r="E52" s="275">
        <f t="shared" si="57"/>
        <v>0</v>
      </c>
      <c r="F52" s="275">
        <f t="shared" ref="F52:M52" si="59">SUM(F6,F16,F48)</f>
        <v>0</v>
      </c>
      <c r="G52" s="42">
        <f t="shared" si="59"/>
        <v>1860</v>
      </c>
      <c r="H52" s="42">
        <f t="shared" si="59"/>
        <v>0</v>
      </c>
      <c r="I52" s="42">
        <f>SUM(I6,I16,I48)</f>
        <v>40</v>
      </c>
      <c r="J52" s="42">
        <f t="shared" si="59"/>
        <v>0</v>
      </c>
      <c r="K52" s="42">
        <f t="shared" si="59"/>
        <v>0</v>
      </c>
      <c r="L52" s="42">
        <f t="shared" si="59"/>
        <v>0</v>
      </c>
      <c r="M52" s="42">
        <f t="shared" si="59"/>
        <v>0</v>
      </c>
      <c r="N52" s="42">
        <f t="shared" ref="N52:T52" si="60">SUM(N6,N16,N48)</f>
        <v>0</v>
      </c>
      <c r="O52" s="42">
        <f t="shared" si="60"/>
        <v>0</v>
      </c>
      <c r="P52" s="351">
        <f t="shared" si="60"/>
        <v>7017</v>
      </c>
      <c r="Q52" s="478">
        <f t="shared" si="60"/>
        <v>1708.86816</v>
      </c>
      <c r="R52" s="478">
        <f t="shared" si="60"/>
        <v>1987.1240599999999</v>
      </c>
      <c r="S52" s="478">
        <f t="shared" si="60"/>
        <v>1961.9835600000001</v>
      </c>
      <c r="T52" s="478">
        <f t="shared" si="60"/>
        <v>0</v>
      </c>
      <c r="U52" s="478"/>
      <c r="V52" s="478"/>
      <c r="W52" s="1100">
        <f t="shared" ref="W52" si="61">SUM(W6,W16,W48)</f>
        <v>5657.9757800000007</v>
      </c>
      <c r="X52" s="177"/>
      <c r="Y52" s="635">
        <f t="shared" ref="Y52:Y61" si="62">W52/P52</f>
        <v>0.80632403876300418</v>
      </c>
      <c r="Z52" s="204"/>
    </row>
    <row r="53" spans="1:27" ht="15" customHeight="1" thickBot="1" x14ac:dyDescent="0.3">
      <c r="A53" s="953" t="s">
        <v>400</v>
      </c>
      <c r="B53" s="981">
        <f>SUM(B54:B61)</f>
        <v>0</v>
      </c>
      <c r="C53" s="983">
        <f>SUM(C54:C61)</f>
        <v>81.451999999999998</v>
      </c>
      <c r="D53" s="983">
        <f>SUM(D54:D61)</f>
        <v>0</v>
      </c>
      <c r="E53" s="983">
        <f>SUM(E54:E61)</f>
        <v>0</v>
      </c>
      <c r="F53" s="983">
        <f>SUM(F54:F61)</f>
        <v>0</v>
      </c>
      <c r="G53" s="982">
        <f t="shared" ref="G53:O53" si="63">SUM(G54:G61)</f>
        <v>3260.6590000000001</v>
      </c>
      <c r="H53" s="982">
        <f t="shared" si="63"/>
        <v>0</v>
      </c>
      <c r="I53" s="983">
        <f t="shared" si="63"/>
        <v>2203.451</v>
      </c>
      <c r="J53" s="982">
        <f t="shared" si="63"/>
        <v>0</v>
      </c>
      <c r="K53" s="983">
        <f t="shared" si="63"/>
        <v>0</v>
      </c>
      <c r="L53" s="983">
        <f t="shared" si="63"/>
        <v>0</v>
      </c>
      <c r="M53" s="982">
        <f t="shared" si="63"/>
        <v>0</v>
      </c>
      <c r="N53" s="982">
        <f t="shared" si="63"/>
        <v>0</v>
      </c>
      <c r="O53" s="982">
        <f t="shared" si="63"/>
        <v>0</v>
      </c>
      <c r="P53" s="984">
        <f>SUM(P54:P61)</f>
        <v>5545.5619999999999</v>
      </c>
      <c r="Q53" s="985">
        <f t="shared" ref="Q53:T53" si="64">SUM(Q54:Q61)</f>
        <v>81.451999999999998</v>
      </c>
      <c r="R53" s="986">
        <f t="shared" si="64"/>
        <v>3301.3850000000002</v>
      </c>
      <c r="S53" s="987">
        <f>SUM(S54:S61)</f>
        <v>2986.268</v>
      </c>
      <c r="T53" s="986">
        <f t="shared" si="64"/>
        <v>0</v>
      </c>
      <c r="U53" s="986"/>
      <c r="V53" s="986"/>
      <c r="W53" s="1101">
        <f>SUM(W54:W61)</f>
        <v>6369.1049999999996</v>
      </c>
      <c r="X53" s="988"/>
      <c r="Y53" s="989"/>
      <c r="Z53" s="326" t="s">
        <v>326</v>
      </c>
      <c r="AA53" s="197" t="s">
        <v>129</v>
      </c>
    </row>
    <row r="54" spans="1:27" ht="14.25" customHeight="1" x14ac:dyDescent="0.2">
      <c r="A54" s="137" t="s">
        <v>401</v>
      </c>
      <c r="B54" s="226"/>
      <c r="C54" s="276"/>
      <c r="D54" s="276"/>
      <c r="E54" s="276"/>
      <c r="F54" s="294"/>
      <c r="G54" s="138"/>
      <c r="H54" s="138"/>
      <c r="I54" s="1036">
        <v>165.99299999999999</v>
      </c>
      <c r="J54" s="138"/>
      <c r="K54" s="138"/>
      <c r="L54" s="895"/>
      <c r="M54" s="138"/>
      <c r="N54" s="138"/>
      <c r="O54" s="138"/>
      <c r="P54" s="896">
        <f>SUM(B54:O54)</f>
        <v>165.99299999999999</v>
      </c>
      <c r="Q54" s="604"/>
      <c r="R54" s="423"/>
      <c r="S54" s="423"/>
      <c r="T54" s="423"/>
      <c r="U54" s="604"/>
      <c r="V54" s="604"/>
      <c r="W54" s="1102">
        <f t="shared" ref="W54:W60" si="65">SUM(Q54:T54)</f>
        <v>0</v>
      </c>
      <c r="X54" s="287"/>
      <c r="Y54" s="997">
        <f t="shared" si="62"/>
        <v>0</v>
      </c>
      <c r="Z54" s="563" t="s">
        <v>234</v>
      </c>
    </row>
    <row r="55" spans="1:27" ht="14.25" hidden="1" customHeight="1" x14ac:dyDescent="0.2">
      <c r="A55" s="137" t="s">
        <v>347</v>
      </c>
      <c r="B55" s="226"/>
      <c r="C55" s="276"/>
      <c r="D55" s="276"/>
      <c r="E55" s="276"/>
      <c r="F55" s="294"/>
      <c r="G55" s="138"/>
      <c r="H55" s="138"/>
      <c r="I55" s="895"/>
      <c r="J55" s="138"/>
      <c r="K55" s="138"/>
      <c r="L55" s="895"/>
      <c r="M55" s="138"/>
      <c r="N55" s="138"/>
      <c r="O55" s="138"/>
      <c r="P55" s="506">
        <f>SUM(B55:O55)</f>
        <v>0</v>
      </c>
      <c r="Q55" s="604"/>
      <c r="R55" s="423"/>
      <c r="S55" s="423"/>
      <c r="T55" s="423"/>
      <c r="U55" s="604"/>
      <c r="V55" s="604"/>
      <c r="W55" s="1103">
        <f t="shared" ref="W55:W56" si="66">SUM(Q55:T55)</f>
        <v>0</v>
      </c>
      <c r="X55" s="996"/>
      <c r="Y55" s="997" t="e">
        <f t="shared" ref="Y55:Y56" si="67">W55/P55</f>
        <v>#DIV/0!</v>
      </c>
      <c r="Z55" s="563"/>
    </row>
    <row r="56" spans="1:27" ht="14.25" customHeight="1" x14ac:dyDescent="0.2">
      <c r="A56" s="137" t="s">
        <v>402</v>
      </c>
      <c r="B56" s="226"/>
      <c r="C56" s="277"/>
      <c r="D56" s="568"/>
      <c r="E56" s="568"/>
      <c r="F56" s="589"/>
      <c r="G56" s="505">
        <v>478.584</v>
      </c>
      <c r="H56" s="40"/>
      <c r="I56" s="505">
        <v>315.36</v>
      </c>
      <c r="J56" s="505"/>
      <c r="K56" s="505"/>
      <c r="L56" s="505"/>
      <c r="M56" s="505"/>
      <c r="N56" s="505"/>
      <c r="O56" s="505"/>
      <c r="P56" s="506">
        <f>SUM(B56:O56)</f>
        <v>793.94399999999996</v>
      </c>
      <c r="Q56" s="605"/>
      <c r="R56" s="424">
        <v>478.584</v>
      </c>
      <c r="S56" s="424">
        <v>498.44400000000002</v>
      </c>
      <c r="T56" s="424"/>
      <c r="U56" s="605"/>
      <c r="V56" s="605"/>
      <c r="W56" s="1103">
        <f t="shared" si="66"/>
        <v>977.02800000000002</v>
      </c>
      <c r="X56" s="996"/>
      <c r="Y56" s="997">
        <f t="shared" si="67"/>
        <v>1.2306006468970105</v>
      </c>
      <c r="Z56" s="563" t="s">
        <v>235</v>
      </c>
    </row>
    <row r="57" spans="1:27" ht="14.25" customHeight="1" x14ac:dyDescent="0.2">
      <c r="A57" s="998" t="s">
        <v>403</v>
      </c>
      <c r="B57" s="990"/>
      <c r="C57" s="991">
        <v>81.451999999999998</v>
      </c>
      <c r="D57" s="991"/>
      <c r="E57" s="991"/>
      <c r="F57" s="992"/>
      <c r="G57" s="993">
        <v>94.251999999999995</v>
      </c>
      <c r="H57" s="993"/>
      <c r="I57" s="993">
        <v>81.451999999999998</v>
      </c>
      <c r="J57" s="993"/>
      <c r="K57" s="993"/>
      <c r="L57" s="993"/>
      <c r="M57" s="993"/>
      <c r="N57" s="993"/>
      <c r="O57" s="993"/>
      <c r="P57" s="1059">
        <f>SUM(B57:O57)</f>
        <v>257.15600000000001</v>
      </c>
      <c r="Q57" s="994">
        <v>81.451999999999998</v>
      </c>
      <c r="R57" s="995">
        <v>134.97800000000001</v>
      </c>
      <c r="S57" s="995">
        <v>122.178</v>
      </c>
      <c r="T57" s="995"/>
      <c r="U57" s="994"/>
      <c r="V57" s="994"/>
      <c r="W57" s="1103">
        <f t="shared" si="65"/>
        <v>338.608</v>
      </c>
      <c r="X57" s="996"/>
      <c r="Y57" s="383">
        <f t="shared" si="62"/>
        <v>1.316741588763241</v>
      </c>
      <c r="Z57" s="563" t="s">
        <v>386</v>
      </c>
    </row>
    <row r="58" spans="1:27" ht="15" customHeight="1" x14ac:dyDescent="0.2">
      <c r="A58" s="137" t="s">
        <v>404</v>
      </c>
      <c r="B58" s="485"/>
      <c r="C58" s="486"/>
      <c r="D58" s="486"/>
      <c r="E58" s="486"/>
      <c r="F58" s="487"/>
      <c r="G58" s="488">
        <v>1360</v>
      </c>
      <c r="H58" s="488"/>
      <c r="I58" s="488">
        <v>1640.646</v>
      </c>
      <c r="J58" s="488"/>
      <c r="K58" s="488"/>
      <c r="L58" s="488"/>
      <c r="M58" s="488"/>
      <c r="N58" s="488"/>
      <c r="O58" s="488"/>
      <c r="P58" s="1080">
        <f t="shared" ref="P58:P60" si="68">SUM(B58:O58)</f>
        <v>3000.6459999999997</v>
      </c>
      <c r="Q58" s="606"/>
      <c r="R58" s="490">
        <v>1360</v>
      </c>
      <c r="S58" s="490">
        <v>1640.646</v>
      </c>
      <c r="T58" s="490"/>
      <c r="U58" s="606"/>
      <c r="V58" s="606"/>
      <c r="W58" s="1102">
        <f t="shared" si="65"/>
        <v>3000.6459999999997</v>
      </c>
      <c r="X58" s="287"/>
      <c r="Y58" s="383">
        <f t="shared" si="62"/>
        <v>1</v>
      </c>
      <c r="Z58" s="563" t="s">
        <v>331</v>
      </c>
    </row>
    <row r="59" spans="1:27" ht="14.25" customHeight="1" x14ac:dyDescent="0.2">
      <c r="A59" s="137" t="s">
        <v>405</v>
      </c>
      <c r="B59" s="664"/>
      <c r="C59" s="277"/>
      <c r="D59" s="277"/>
      <c r="E59" s="277"/>
      <c r="F59" s="295"/>
      <c r="G59" s="505">
        <v>1327.8230000000001</v>
      </c>
      <c r="H59" s="505"/>
      <c r="I59" s="505"/>
      <c r="J59" s="505"/>
      <c r="K59" s="505"/>
      <c r="L59" s="505"/>
      <c r="M59" s="505"/>
      <c r="N59" s="505"/>
      <c r="O59" s="505"/>
      <c r="P59" s="506">
        <f t="shared" ref="P59" si="69">SUM(B59:O59)</f>
        <v>1327.8230000000001</v>
      </c>
      <c r="Q59" s="605"/>
      <c r="R59" s="424">
        <v>1327.8230000000001</v>
      </c>
      <c r="S59" s="424"/>
      <c r="T59" s="424"/>
      <c r="U59" s="605"/>
      <c r="V59" s="605"/>
      <c r="W59" s="1104">
        <f t="shared" ref="W59" si="70">SUM(Q59:T59)</f>
        <v>1327.8230000000001</v>
      </c>
      <c r="X59" s="287"/>
      <c r="Y59" s="383">
        <f t="shared" si="62"/>
        <v>1</v>
      </c>
      <c r="Z59" s="563" t="s">
        <v>399</v>
      </c>
    </row>
    <row r="60" spans="1:27" ht="14.25" customHeight="1" thickBot="1" x14ac:dyDescent="0.25">
      <c r="A60" s="39" t="s">
        <v>406</v>
      </c>
      <c r="B60" s="485"/>
      <c r="C60" s="486"/>
      <c r="D60" s="486"/>
      <c r="E60" s="486"/>
      <c r="F60" s="487"/>
      <c r="G60" s="488"/>
      <c r="H60" s="488"/>
      <c r="I60" s="488"/>
      <c r="J60" s="488"/>
      <c r="K60" s="488"/>
      <c r="L60" s="488"/>
      <c r="M60" s="488"/>
      <c r="N60" s="488"/>
      <c r="O60" s="488"/>
      <c r="P60" s="489">
        <f t="shared" si="68"/>
        <v>0</v>
      </c>
      <c r="Q60" s="606"/>
      <c r="R60" s="490"/>
      <c r="S60" s="490">
        <v>725</v>
      </c>
      <c r="T60" s="490"/>
      <c r="U60" s="606"/>
      <c r="V60" s="606"/>
      <c r="W60" s="1102">
        <f t="shared" si="65"/>
        <v>725</v>
      </c>
      <c r="X60" s="287"/>
      <c r="Y60" s="358"/>
      <c r="Z60" s="563" t="s">
        <v>342</v>
      </c>
    </row>
    <row r="61" spans="1:27" ht="13.5" hidden="1" customHeight="1" thickBot="1" x14ac:dyDescent="0.25">
      <c r="A61" s="1037" t="s">
        <v>348</v>
      </c>
      <c r="B61" s="559"/>
      <c r="C61" s="1038"/>
      <c r="D61" s="1038"/>
      <c r="E61" s="1038"/>
      <c r="F61" s="1039"/>
      <c r="G61" s="1040"/>
      <c r="H61" s="1040"/>
      <c r="I61" s="1040"/>
      <c r="J61" s="1040"/>
      <c r="K61" s="1040"/>
      <c r="L61" s="1040"/>
      <c r="M61" s="1040"/>
      <c r="N61" s="1040"/>
      <c r="O61" s="1040"/>
      <c r="P61" s="1041">
        <f t="shared" ref="P61" si="71">SUM(B61:O61)</f>
        <v>0</v>
      </c>
      <c r="Q61" s="1042"/>
      <c r="R61" s="1043"/>
      <c r="S61" s="1043"/>
      <c r="T61" s="1043"/>
      <c r="U61" s="1042"/>
      <c r="V61" s="1042"/>
      <c r="W61" s="1105">
        <f t="shared" ref="W61" si="72">SUM(Q61:T61)</f>
        <v>0</v>
      </c>
      <c r="X61" s="1044"/>
      <c r="Y61" s="1045" t="e">
        <f t="shared" si="62"/>
        <v>#DIV/0!</v>
      </c>
      <c r="Z61" s="563" t="s">
        <v>321</v>
      </c>
    </row>
    <row r="62" spans="1:27" ht="24.75" customHeight="1" thickBot="1" x14ac:dyDescent="0.25">
      <c r="A62" s="951" t="s">
        <v>32</v>
      </c>
      <c r="B62" s="999">
        <f>SUM(B6,B16,B48,B53)</f>
        <v>5117</v>
      </c>
      <c r="C62" s="980">
        <f t="shared" ref="C62:W62" si="73">SUM(C6,C16,C48,C53)</f>
        <v>81.451999999999998</v>
      </c>
      <c r="D62" s="980">
        <f t="shared" si="73"/>
        <v>0</v>
      </c>
      <c r="E62" s="980">
        <f t="shared" si="73"/>
        <v>0</v>
      </c>
      <c r="F62" s="980">
        <f t="shared" si="73"/>
        <v>0</v>
      </c>
      <c r="G62" s="999">
        <f t="shared" si="73"/>
        <v>5120.6589999999997</v>
      </c>
      <c r="H62" s="980">
        <f t="shared" si="73"/>
        <v>0</v>
      </c>
      <c r="I62" s="980">
        <f t="shared" si="73"/>
        <v>2243.451</v>
      </c>
      <c r="J62" s="999">
        <f t="shared" si="73"/>
        <v>0</v>
      </c>
      <c r="K62" s="980">
        <f t="shared" si="73"/>
        <v>0</v>
      </c>
      <c r="L62" s="980">
        <f t="shared" si="73"/>
        <v>0</v>
      </c>
      <c r="M62" s="999">
        <f t="shared" si="73"/>
        <v>0</v>
      </c>
      <c r="N62" s="999">
        <f t="shared" si="73"/>
        <v>0</v>
      </c>
      <c r="O62" s="999">
        <f t="shared" si="73"/>
        <v>0</v>
      </c>
      <c r="P62" s="980">
        <f t="shared" si="73"/>
        <v>12562.562</v>
      </c>
      <c r="Q62" s="957">
        <f t="shared" si="73"/>
        <v>1790.32016</v>
      </c>
      <c r="R62" s="957">
        <f t="shared" si="73"/>
        <v>5288.5090600000003</v>
      </c>
      <c r="S62" s="957">
        <f t="shared" si="73"/>
        <v>4948.2515600000006</v>
      </c>
      <c r="T62" s="957">
        <f t="shared" si="73"/>
        <v>0</v>
      </c>
      <c r="U62" s="957">
        <f t="shared" si="73"/>
        <v>0</v>
      </c>
      <c r="V62" s="957">
        <f t="shared" si="73"/>
        <v>0</v>
      </c>
      <c r="W62" s="1106">
        <f t="shared" si="73"/>
        <v>12027.08078</v>
      </c>
      <c r="X62" s="952"/>
      <c r="Y62" s="958">
        <f t="shared" ref="Y62" si="74">W62/P62</f>
        <v>0.95737483962268211</v>
      </c>
      <c r="Z62" s="563"/>
    </row>
    <row r="63" spans="1:27" ht="9" customHeight="1" thickBot="1" x14ac:dyDescent="0.25">
      <c r="A63" s="709"/>
      <c r="B63" s="711"/>
      <c r="C63" s="710"/>
      <c r="D63" s="710"/>
      <c r="E63" s="710"/>
      <c r="F63" s="710"/>
      <c r="G63" s="710"/>
      <c r="H63" s="710"/>
      <c r="I63" s="710"/>
      <c r="J63" s="710"/>
      <c r="K63" s="710"/>
      <c r="L63" s="710"/>
      <c r="M63" s="710"/>
      <c r="N63" s="710"/>
      <c r="O63" s="710"/>
      <c r="P63" s="710"/>
      <c r="Q63" s="712"/>
      <c r="R63" s="712"/>
      <c r="S63" s="712"/>
      <c r="T63" s="712"/>
      <c r="U63" s="712"/>
      <c r="V63" s="712"/>
      <c r="W63" s="1107"/>
      <c r="X63" s="710"/>
      <c r="Y63" s="710"/>
      <c r="Z63" s="204"/>
    </row>
    <row r="64" spans="1:27" ht="44.25" customHeight="1" thickBot="1" x14ac:dyDescent="0.25">
      <c r="A64" s="92" t="s">
        <v>277</v>
      </c>
      <c r="B64" s="1023" t="s">
        <v>185</v>
      </c>
      <c r="C64" s="282" t="s">
        <v>377</v>
      </c>
      <c r="D64" s="282" t="s">
        <v>378</v>
      </c>
      <c r="E64" s="282" t="s">
        <v>379</v>
      </c>
      <c r="F64" s="282" t="s">
        <v>380</v>
      </c>
      <c r="G64" s="282" t="s">
        <v>384</v>
      </c>
      <c r="H64" s="282" t="s">
        <v>390</v>
      </c>
      <c r="I64" s="282" t="s">
        <v>392</v>
      </c>
      <c r="J64" s="282" t="s">
        <v>344</v>
      </c>
      <c r="K64" s="282" t="s">
        <v>345</v>
      </c>
      <c r="L64" s="282" t="s">
        <v>346</v>
      </c>
      <c r="M64" s="282" t="s">
        <v>320</v>
      </c>
      <c r="N64" s="282" t="s">
        <v>260</v>
      </c>
      <c r="O64" s="282" t="s">
        <v>261</v>
      </c>
      <c r="P64" s="682" t="s">
        <v>186</v>
      </c>
      <c r="Q64" s="683" t="s">
        <v>206</v>
      </c>
      <c r="R64" s="683" t="s">
        <v>229</v>
      </c>
      <c r="S64" s="684" t="s">
        <v>228</v>
      </c>
      <c r="T64" s="683" t="s">
        <v>232</v>
      </c>
      <c r="U64" s="282" t="s">
        <v>232</v>
      </c>
      <c r="V64" s="683"/>
      <c r="W64" s="1108" t="s">
        <v>204</v>
      </c>
      <c r="X64" s="93"/>
      <c r="Y64" s="1022" t="s">
        <v>212</v>
      </c>
      <c r="Z64" s="327" t="s">
        <v>0</v>
      </c>
    </row>
    <row r="65" spans="1:26" ht="18.75" customHeight="1" thickTop="1" thickBot="1" x14ac:dyDescent="0.3">
      <c r="A65" s="19" t="s">
        <v>290</v>
      </c>
      <c r="B65" s="20">
        <f t="shared" ref="B65:O65" si="75">SUM(B66:B68)</f>
        <v>94891</v>
      </c>
      <c r="C65" s="283">
        <f>SUM(C66:C68)</f>
        <v>0</v>
      </c>
      <c r="D65" s="283">
        <f>SUM(D66:D68)</f>
        <v>0</v>
      </c>
      <c r="E65" s="283">
        <f>SUM(E66:E68)</f>
        <v>0</v>
      </c>
      <c r="F65" s="283">
        <f>SUM(F66:F68)</f>
        <v>0</v>
      </c>
      <c r="G65" s="20">
        <f t="shared" ref="G65:M65" si="76">SUM(G66:G68)</f>
        <v>250</v>
      </c>
      <c r="H65" s="20">
        <f t="shared" si="76"/>
        <v>0</v>
      </c>
      <c r="I65" s="20">
        <f t="shared" si="76"/>
        <v>11836</v>
      </c>
      <c r="J65" s="20">
        <f t="shared" si="76"/>
        <v>0</v>
      </c>
      <c r="K65" s="20">
        <f t="shared" si="76"/>
        <v>0</v>
      </c>
      <c r="L65" s="20">
        <f t="shared" si="76"/>
        <v>0</v>
      </c>
      <c r="M65" s="20">
        <f t="shared" si="76"/>
        <v>0</v>
      </c>
      <c r="N65" s="20">
        <f t="shared" si="75"/>
        <v>0</v>
      </c>
      <c r="O65" s="20">
        <f t="shared" si="75"/>
        <v>0</v>
      </c>
      <c r="P65" s="352">
        <f>SUM(P66:P68)</f>
        <v>106977</v>
      </c>
      <c r="Q65" s="425">
        <f t="shared" ref="Q65:T65" si="77">SUM(Q66:Q68)</f>
        <v>26095.749</v>
      </c>
      <c r="R65" s="425">
        <f t="shared" si="77"/>
        <v>26342.749</v>
      </c>
      <c r="S65" s="543">
        <f t="shared" si="77"/>
        <v>21417.749</v>
      </c>
      <c r="T65" s="425">
        <f t="shared" si="77"/>
        <v>0</v>
      </c>
      <c r="U65" s="425"/>
      <c r="V65" s="425"/>
      <c r="W65" s="1109">
        <f>SUM(W66:W68)</f>
        <v>73856.247000000003</v>
      </c>
      <c r="X65" s="373"/>
      <c r="Y65" s="370">
        <f>W65/P65</f>
        <v>0.69039370144984435</v>
      </c>
      <c r="Z65" s="201" t="s">
        <v>166</v>
      </c>
    </row>
    <row r="66" spans="1:26" ht="15" customHeight="1" x14ac:dyDescent="0.2">
      <c r="A66" s="16" t="s">
        <v>17</v>
      </c>
      <c r="B66" s="8">
        <v>70724</v>
      </c>
      <c r="C66" s="284"/>
      <c r="D66" s="284"/>
      <c r="E66" s="284"/>
      <c r="F66" s="284"/>
      <c r="G66" s="8"/>
      <c r="H66" s="8"/>
      <c r="I66" s="8">
        <v>10861</v>
      </c>
      <c r="J66" s="8"/>
      <c r="K66" s="8"/>
      <c r="L66" s="8"/>
      <c r="M66" s="8"/>
      <c r="N66" s="8"/>
      <c r="O66" s="8"/>
      <c r="P66" s="94">
        <f>SUM(B66:O66)</f>
        <v>81585</v>
      </c>
      <c r="Q66" s="426">
        <v>20051</v>
      </c>
      <c r="R66" s="426">
        <v>20302</v>
      </c>
      <c r="S66" s="544">
        <v>16985</v>
      </c>
      <c r="T66" s="426"/>
      <c r="U66" s="426"/>
      <c r="V66" s="426"/>
      <c r="W66" s="1110">
        <f>SUM(Q66:T66)</f>
        <v>57338</v>
      </c>
      <c r="X66" s="94"/>
      <c r="Y66" s="371">
        <f>W66/P66</f>
        <v>0.70280075994361713</v>
      </c>
      <c r="Z66" s="208" t="s">
        <v>170</v>
      </c>
    </row>
    <row r="67" spans="1:26" ht="15" customHeight="1" x14ac:dyDescent="0.2">
      <c r="A67" s="17" t="s">
        <v>16</v>
      </c>
      <c r="B67" s="9">
        <v>4867</v>
      </c>
      <c r="C67" s="10"/>
      <c r="D67" s="10"/>
      <c r="E67" s="10"/>
      <c r="F67" s="10"/>
      <c r="G67" s="9"/>
      <c r="H67" s="9"/>
      <c r="I67" s="9"/>
      <c r="J67" s="9"/>
      <c r="K67" s="9"/>
      <c r="L67" s="9"/>
      <c r="M67" s="9"/>
      <c r="N67" s="9"/>
      <c r="O67" s="9"/>
      <c r="P67" s="95">
        <f>SUM(B67:O67)</f>
        <v>4867</v>
      </c>
      <c r="Q67" s="427">
        <v>1216.749</v>
      </c>
      <c r="R67" s="427">
        <v>1216.749</v>
      </c>
      <c r="S67" s="545">
        <v>1216.749</v>
      </c>
      <c r="T67" s="427"/>
      <c r="U67" s="436"/>
      <c r="V67" s="436"/>
      <c r="W67" s="1111">
        <f>SUM(Q67:T67)</f>
        <v>3650.2470000000003</v>
      </c>
      <c r="X67" s="303"/>
      <c r="Y67" s="372">
        <f>W67/P67</f>
        <v>0.74999938360386276</v>
      </c>
      <c r="Z67" s="208" t="s">
        <v>171</v>
      </c>
    </row>
    <row r="68" spans="1:26" ht="15" customHeight="1" thickBot="1" x14ac:dyDescent="0.25">
      <c r="A68" s="17" t="s">
        <v>365</v>
      </c>
      <c r="B68" s="9">
        <v>19300</v>
      </c>
      <c r="C68" s="285"/>
      <c r="D68" s="285"/>
      <c r="E68" s="285"/>
      <c r="F68" s="285"/>
      <c r="G68" s="9">
        <v>250</v>
      </c>
      <c r="H68" s="9"/>
      <c r="I68" s="9">
        <v>975</v>
      </c>
      <c r="J68" s="9"/>
      <c r="K68" s="9"/>
      <c r="L68" s="9"/>
      <c r="M68" s="9"/>
      <c r="N68" s="9"/>
      <c r="O68" s="9"/>
      <c r="P68" s="96">
        <f>SUM(B68:O68)</f>
        <v>20525</v>
      </c>
      <c r="Q68" s="427">
        <v>4828</v>
      </c>
      <c r="R68" s="427">
        <v>4824</v>
      </c>
      <c r="S68" s="545">
        <v>3216</v>
      </c>
      <c r="T68" s="427"/>
      <c r="U68" s="436"/>
      <c r="V68" s="436"/>
      <c r="W68" s="1111">
        <f>SUM(Q68:T68)</f>
        <v>12868</v>
      </c>
      <c r="X68" s="303"/>
      <c r="Y68" s="372">
        <f>W68/P68</f>
        <v>0.62694275274056033</v>
      </c>
      <c r="Z68" s="208" t="s">
        <v>172</v>
      </c>
    </row>
    <row r="69" spans="1:26" ht="17.25" customHeight="1" thickBot="1" x14ac:dyDescent="0.3">
      <c r="A69" s="19" t="s">
        <v>53</v>
      </c>
      <c r="B69" s="20">
        <f>SUM(B70-B71+B72-B80)</f>
        <v>-2669</v>
      </c>
      <c r="C69" s="283">
        <f t="shared" ref="C69:D69" si="78">SUM(C70-C71+C72-C80)</f>
        <v>0</v>
      </c>
      <c r="D69" s="283">
        <f t="shared" si="78"/>
        <v>-250</v>
      </c>
      <c r="E69" s="283">
        <f>SUM(E70-E71+E72-E80)</f>
        <v>0</v>
      </c>
      <c r="F69" s="283">
        <f>SUM(F70-F71+F72-F80)</f>
        <v>0</v>
      </c>
      <c r="G69" s="20">
        <f t="shared" ref="G69:M69" si="79">SUM(G70-G71+G72-G80)</f>
        <v>76</v>
      </c>
      <c r="H69" s="20">
        <f t="shared" si="79"/>
        <v>0</v>
      </c>
      <c r="I69" s="20">
        <f t="shared" si="79"/>
        <v>-140</v>
      </c>
      <c r="J69" s="20">
        <f t="shared" si="79"/>
        <v>0</v>
      </c>
      <c r="K69" s="20">
        <f t="shared" si="79"/>
        <v>0</v>
      </c>
      <c r="L69" s="20">
        <f t="shared" si="79"/>
        <v>0</v>
      </c>
      <c r="M69" s="20">
        <f t="shared" si="79"/>
        <v>0</v>
      </c>
      <c r="N69" s="20">
        <f t="shared" ref="N69:Q69" si="80">SUM(N70-N71+N72-N80)</f>
        <v>0</v>
      </c>
      <c r="O69" s="20">
        <f t="shared" si="80"/>
        <v>0</v>
      </c>
      <c r="P69" s="283">
        <f t="shared" si="80"/>
        <v>-2983</v>
      </c>
      <c r="Q69" s="785">
        <f t="shared" si="80"/>
        <v>-2668.5333300000002</v>
      </c>
      <c r="R69" s="425"/>
      <c r="S69" s="543"/>
      <c r="T69" s="425"/>
      <c r="U69" s="425"/>
      <c r="V69" s="425"/>
      <c r="W69" s="1109">
        <f t="shared" ref="W69" si="81">SUM(W70-W71+W72-W80)</f>
        <v>-2843.5223300000002</v>
      </c>
      <c r="X69" s="373"/>
      <c r="Y69" s="491"/>
      <c r="Z69" s="201" t="s">
        <v>167</v>
      </c>
    </row>
    <row r="70" spans="1:26" ht="14.25" hidden="1" customHeight="1" x14ac:dyDescent="0.25">
      <c r="A70" s="716" t="s">
        <v>57</v>
      </c>
      <c r="B70" s="299"/>
      <c r="C70" s="300"/>
      <c r="D70" s="300"/>
      <c r="E70" s="300"/>
      <c r="F70" s="300"/>
      <c r="G70" s="299"/>
      <c r="H70" s="299"/>
      <c r="I70" s="299"/>
      <c r="J70" s="299"/>
      <c r="K70" s="299"/>
      <c r="L70" s="299"/>
      <c r="M70" s="299"/>
      <c r="N70" s="299"/>
      <c r="O70" s="299"/>
      <c r="P70" s="94">
        <f>SUM(B70:O70)</f>
        <v>0</v>
      </c>
      <c r="Q70" s="428"/>
      <c r="R70" s="428"/>
      <c r="S70" s="546"/>
      <c r="T70" s="428"/>
      <c r="U70" s="428"/>
      <c r="V70" s="428"/>
      <c r="W70" s="1110">
        <f>SUM(Q70:T70)</f>
        <v>0</v>
      </c>
      <c r="X70" s="94"/>
      <c r="Y70" s="371" t="e">
        <f t="shared" ref="Y70:Y78" si="82">W70/P70</f>
        <v>#DIV/0!</v>
      </c>
      <c r="Z70" s="208" t="s">
        <v>174</v>
      </c>
    </row>
    <row r="71" spans="1:26" ht="14.25" hidden="1" customHeight="1" thickBot="1" x14ac:dyDescent="0.3">
      <c r="A71" s="717" t="s">
        <v>54</v>
      </c>
      <c r="B71" s="301"/>
      <c r="C71" s="302"/>
      <c r="D71" s="302"/>
      <c r="E71" s="302"/>
      <c r="F71" s="302"/>
      <c r="G71" s="301"/>
      <c r="H71" s="301"/>
      <c r="I71" s="301"/>
      <c r="J71" s="301"/>
      <c r="K71" s="301"/>
      <c r="L71" s="301"/>
      <c r="M71" s="301"/>
      <c r="N71" s="301"/>
      <c r="O71" s="301"/>
      <c r="P71" s="95">
        <f>SUM(B71:O71)</f>
        <v>0</v>
      </c>
      <c r="Q71" s="429"/>
      <c r="R71" s="429"/>
      <c r="S71" s="547"/>
      <c r="T71" s="429"/>
      <c r="U71" s="607"/>
      <c r="V71" s="607"/>
      <c r="W71" s="1111">
        <f>SUM(Q71:T71)</f>
        <v>0</v>
      </c>
      <c r="X71" s="378"/>
      <c r="Y71" s="372" t="e">
        <f t="shared" si="82"/>
        <v>#DIV/0!</v>
      </c>
      <c r="Z71" s="208" t="s">
        <v>173</v>
      </c>
    </row>
    <row r="72" spans="1:26" ht="14.25" customHeight="1" x14ac:dyDescent="0.25">
      <c r="A72" s="309" t="s">
        <v>366</v>
      </c>
      <c r="B72" s="319">
        <f>SUM(B73:B79)</f>
        <v>0</v>
      </c>
      <c r="C72" s="319">
        <f t="shared" ref="C72:T72" si="83">SUM(C73:C79)</f>
        <v>0</v>
      </c>
      <c r="D72" s="319">
        <f t="shared" ref="D72" si="84">SUM(D73:D79)</f>
        <v>0</v>
      </c>
      <c r="E72" s="319">
        <f>SUM(E73:E79)</f>
        <v>0</v>
      </c>
      <c r="F72" s="319">
        <f>SUM(F73:F79)</f>
        <v>0</v>
      </c>
      <c r="G72" s="319">
        <f t="shared" ref="G72:M72" si="85">SUM(G73:G79)</f>
        <v>76</v>
      </c>
      <c r="H72" s="430">
        <f t="shared" si="85"/>
        <v>0</v>
      </c>
      <c r="I72" s="319">
        <f t="shared" si="85"/>
        <v>0</v>
      </c>
      <c r="J72" s="319">
        <f t="shared" si="85"/>
        <v>0</v>
      </c>
      <c r="K72" s="319">
        <f t="shared" si="85"/>
        <v>0</v>
      </c>
      <c r="L72" s="319">
        <f t="shared" si="85"/>
        <v>0</v>
      </c>
      <c r="M72" s="319">
        <f t="shared" si="85"/>
        <v>0</v>
      </c>
      <c r="N72" s="319">
        <f t="shared" si="83"/>
        <v>0</v>
      </c>
      <c r="O72" s="319">
        <f t="shared" si="83"/>
        <v>0</v>
      </c>
      <c r="P72" s="320">
        <f t="shared" si="83"/>
        <v>76</v>
      </c>
      <c r="Q72" s="430">
        <f t="shared" si="83"/>
        <v>0</v>
      </c>
      <c r="R72" s="430">
        <f t="shared" si="83"/>
        <v>75.010999999999996</v>
      </c>
      <c r="S72" s="548">
        <f t="shared" si="83"/>
        <v>0</v>
      </c>
      <c r="T72" s="430">
        <f t="shared" si="83"/>
        <v>0</v>
      </c>
      <c r="U72" s="430"/>
      <c r="V72" s="430"/>
      <c r="W72" s="1112">
        <f>SUM(W73:W79)</f>
        <v>75.010999999999996</v>
      </c>
      <c r="X72" s="379"/>
      <c r="Y72" s="894">
        <f t="shared" si="82"/>
        <v>0.98698684210526311</v>
      </c>
      <c r="Z72" s="208" t="s">
        <v>174</v>
      </c>
    </row>
    <row r="73" spans="1:26" ht="12.75" hidden="1" customHeight="1" x14ac:dyDescent="0.25">
      <c r="A73" s="328" t="s">
        <v>202</v>
      </c>
      <c r="B73" s="307"/>
      <c r="C73" s="308"/>
      <c r="D73" s="949"/>
      <c r="E73" s="495"/>
      <c r="F73" s="308"/>
      <c r="G73" s="307"/>
      <c r="H73" s="780"/>
      <c r="I73" s="307"/>
      <c r="J73" s="307"/>
      <c r="K73" s="307"/>
      <c r="L73" s="307"/>
      <c r="M73" s="307"/>
      <c r="N73" s="307"/>
      <c r="O73" s="307"/>
      <c r="P73" s="312">
        <f t="shared" ref="P73:P79" si="86">SUM(B73:O73)</f>
        <v>0</v>
      </c>
      <c r="Q73" s="501"/>
      <c r="R73" s="501"/>
      <c r="S73" s="784"/>
      <c r="T73" s="431"/>
      <c r="U73" s="431"/>
      <c r="V73" s="431"/>
      <c r="W73" s="1113">
        <f t="shared" ref="W73:W79" si="87">SUM(Q73:T73)</f>
        <v>0</v>
      </c>
      <c r="X73" s="374"/>
      <c r="Y73" s="383" t="e">
        <f t="shared" si="82"/>
        <v>#DIV/0!</v>
      </c>
      <c r="Z73" s="318" t="s">
        <v>337</v>
      </c>
    </row>
    <row r="74" spans="1:26" ht="12.75" hidden="1" customHeight="1" x14ac:dyDescent="0.25">
      <c r="A74" s="324" t="s">
        <v>332</v>
      </c>
      <c r="B74" s="310"/>
      <c r="C74" s="311"/>
      <c r="D74" s="311"/>
      <c r="E74" s="1007"/>
      <c r="F74" s="311"/>
      <c r="G74" s="310"/>
      <c r="H74" s="497"/>
      <c r="I74" s="310"/>
      <c r="J74" s="310"/>
      <c r="K74" s="310"/>
      <c r="L74" s="310"/>
      <c r="M74" s="310"/>
      <c r="N74" s="310"/>
      <c r="O74" s="310"/>
      <c r="P74" s="312">
        <f t="shared" si="86"/>
        <v>0</v>
      </c>
      <c r="Q74" s="502"/>
      <c r="R74" s="502"/>
      <c r="S74" s="565"/>
      <c r="T74" s="502"/>
      <c r="U74" s="432"/>
      <c r="V74" s="432"/>
      <c r="W74" s="1114">
        <f t="shared" si="87"/>
        <v>0</v>
      </c>
      <c r="X74" s="375"/>
      <c r="Y74" s="587" t="e">
        <f t="shared" si="82"/>
        <v>#DIV/0!</v>
      </c>
      <c r="Z74" s="318" t="s">
        <v>338</v>
      </c>
    </row>
    <row r="75" spans="1:26" ht="12.75" hidden="1" customHeight="1" x14ac:dyDescent="0.25">
      <c r="A75" s="324"/>
      <c r="B75" s="310"/>
      <c r="C75" s="311"/>
      <c r="D75" s="311"/>
      <c r="E75" s="325"/>
      <c r="F75" s="311"/>
      <c r="G75" s="310"/>
      <c r="H75" s="497"/>
      <c r="I75" s="310"/>
      <c r="J75" s="310"/>
      <c r="K75" s="310"/>
      <c r="L75" s="310"/>
      <c r="M75" s="310"/>
      <c r="N75" s="310"/>
      <c r="O75" s="310"/>
      <c r="P75" s="312">
        <f t="shared" ref="P75:P78" si="88">SUM(B75:O75)</f>
        <v>0</v>
      </c>
      <c r="Q75" s="502"/>
      <c r="R75" s="502"/>
      <c r="S75" s="565"/>
      <c r="T75" s="502"/>
      <c r="U75" s="432"/>
      <c r="V75" s="432"/>
      <c r="W75" s="1114">
        <f t="shared" si="87"/>
        <v>0</v>
      </c>
      <c r="X75" s="375"/>
      <c r="Y75" s="383" t="e">
        <f t="shared" si="82"/>
        <v>#DIV/0!</v>
      </c>
      <c r="Z75" s="318" t="s">
        <v>191</v>
      </c>
    </row>
    <row r="76" spans="1:26" ht="12.75" hidden="1" customHeight="1" x14ac:dyDescent="0.25">
      <c r="A76" s="324"/>
      <c r="B76" s="310"/>
      <c r="C76" s="311"/>
      <c r="D76" s="311"/>
      <c r="E76" s="325"/>
      <c r="F76" s="311"/>
      <c r="G76" s="310"/>
      <c r="H76" s="781"/>
      <c r="I76" s="310"/>
      <c r="J76" s="310"/>
      <c r="K76" s="310"/>
      <c r="L76" s="310"/>
      <c r="M76" s="310"/>
      <c r="N76" s="310"/>
      <c r="O76" s="310"/>
      <c r="P76" s="312">
        <f t="shared" si="88"/>
        <v>0</v>
      </c>
      <c r="Q76" s="502"/>
      <c r="R76" s="502"/>
      <c r="S76" s="565"/>
      <c r="T76" s="502"/>
      <c r="U76" s="432"/>
      <c r="V76" s="432"/>
      <c r="W76" s="1114">
        <f t="shared" si="87"/>
        <v>0</v>
      </c>
      <c r="X76" s="375"/>
      <c r="Y76" s="587" t="e">
        <f t="shared" si="82"/>
        <v>#DIV/0!</v>
      </c>
      <c r="Z76" s="318" t="s">
        <v>192</v>
      </c>
    </row>
    <row r="77" spans="1:26" ht="12.75" hidden="1" customHeight="1" x14ac:dyDescent="0.25">
      <c r="A77" s="321" t="s">
        <v>349</v>
      </c>
      <c r="B77" s="636"/>
      <c r="C77" s="637"/>
      <c r="D77" s="637"/>
      <c r="E77" s="638"/>
      <c r="F77" s="637"/>
      <c r="G77" s="636"/>
      <c r="H77" s="503"/>
      <c r="I77" s="503"/>
      <c r="J77" s="503"/>
      <c r="K77" s="503"/>
      <c r="L77" s="503"/>
      <c r="M77" s="503"/>
      <c r="N77" s="503"/>
      <c r="O77" s="503"/>
      <c r="P77" s="782">
        <f t="shared" si="88"/>
        <v>0</v>
      </c>
      <c r="Q77" s="639"/>
      <c r="R77" s="503"/>
      <c r="S77" s="564"/>
      <c r="T77" s="503"/>
      <c r="U77" s="639"/>
      <c r="V77" s="639"/>
      <c r="W77" s="1115">
        <f t="shared" si="87"/>
        <v>0</v>
      </c>
      <c r="X77" s="640"/>
      <c r="Y77" s="764" t="e">
        <f t="shared" si="82"/>
        <v>#DIV/0!</v>
      </c>
      <c r="Z77" s="318" t="s">
        <v>227</v>
      </c>
    </row>
    <row r="78" spans="1:26" ht="12.75" customHeight="1" x14ac:dyDescent="0.25">
      <c r="A78" s="324" t="s">
        <v>385</v>
      </c>
      <c r="B78" s="310"/>
      <c r="C78" s="311"/>
      <c r="D78" s="311"/>
      <c r="E78" s="325"/>
      <c r="F78" s="311"/>
      <c r="G78" s="670">
        <v>76</v>
      </c>
      <c r="H78" s="310"/>
      <c r="I78" s="497"/>
      <c r="J78" s="310"/>
      <c r="K78" s="670"/>
      <c r="L78" s="310"/>
      <c r="M78" s="310"/>
      <c r="N78" s="310"/>
      <c r="O78" s="310"/>
      <c r="P78" s="312">
        <f t="shared" si="88"/>
        <v>76</v>
      </c>
      <c r="Q78" s="432"/>
      <c r="R78" s="432">
        <v>75.010999999999996</v>
      </c>
      <c r="S78" s="549"/>
      <c r="T78" s="502"/>
      <c r="U78" s="432"/>
      <c r="V78" s="432"/>
      <c r="W78" s="1114">
        <f t="shared" si="87"/>
        <v>75.010999999999996</v>
      </c>
      <c r="X78" s="375"/>
      <c r="Y78" s="587">
        <f t="shared" si="82"/>
        <v>0.98698684210526311</v>
      </c>
      <c r="Z78" s="318" t="s">
        <v>266</v>
      </c>
    </row>
    <row r="79" spans="1:26" ht="12.75" hidden="1" customHeight="1" x14ac:dyDescent="0.25">
      <c r="A79" s="669" t="s">
        <v>322</v>
      </c>
      <c r="B79" s="313"/>
      <c r="C79" s="314"/>
      <c r="D79" s="314"/>
      <c r="E79" s="314"/>
      <c r="F79" s="314"/>
      <c r="G79" s="313"/>
      <c r="H79" s="313"/>
      <c r="I79" s="313"/>
      <c r="J79" s="313"/>
      <c r="K79" s="671"/>
      <c r="L79" s="313"/>
      <c r="M79" s="313"/>
      <c r="N79" s="313"/>
      <c r="O79" s="313"/>
      <c r="P79" s="312">
        <f t="shared" si="86"/>
        <v>0</v>
      </c>
      <c r="Q79" s="433"/>
      <c r="R79" s="433"/>
      <c r="S79" s="550"/>
      <c r="T79" s="706"/>
      <c r="U79" s="608"/>
      <c r="V79" s="608"/>
      <c r="W79" s="1114">
        <f t="shared" si="87"/>
        <v>0</v>
      </c>
      <c r="X79" s="377"/>
      <c r="Y79" s="477" t="e">
        <f t="shared" ref="Y79:Y92" si="89">W79/P79</f>
        <v>#DIV/0!</v>
      </c>
      <c r="Z79" s="318" t="s">
        <v>267</v>
      </c>
    </row>
    <row r="80" spans="1:26" ht="14.25" customHeight="1" x14ac:dyDescent="0.25">
      <c r="A80" s="893" t="s">
        <v>367</v>
      </c>
      <c r="B80" s="319">
        <f>SUM(B81:B92)</f>
        <v>2669</v>
      </c>
      <c r="C80" s="319">
        <f t="shared" ref="C80:S80" si="90">SUM(C81:C92)</f>
        <v>0</v>
      </c>
      <c r="D80" s="319">
        <f t="shared" ref="D80" si="91">SUM(D81:D92)</f>
        <v>250</v>
      </c>
      <c r="E80" s="319">
        <f t="shared" ref="E80:M80" si="92">SUM(E81:E92)</f>
        <v>0</v>
      </c>
      <c r="F80" s="319">
        <f t="shared" si="92"/>
        <v>0</v>
      </c>
      <c r="G80" s="319">
        <f t="shared" si="92"/>
        <v>0</v>
      </c>
      <c r="H80" s="319">
        <f t="shared" si="92"/>
        <v>0</v>
      </c>
      <c r="I80" s="319">
        <f t="shared" si="92"/>
        <v>140</v>
      </c>
      <c r="J80" s="319">
        <f t="shared" si="92"/>
        <v>0</v>
      </c>
      <c r="K80" s="319">
        <f t="shared" si="92"/>
        <v>0</v>
      </c>
      <c r="L80" s="319">
        <f t="shared" si="92"/>
        <v>0</v>
      </c>
      <c r="M80" s="319">
        <f t="shared" si="92"/>
        <v>0</v>
      </c>
      <c r="N80" s="319">
        <f t="shared" si="90"/>
        <v>0</v>
      </c>
      <c r="O80" s="319">
        <f t="shared" si="90"/>
        <v>0</v>
      </c>
      <c r="P80" s="320">
        <f t="shared" si="90"/>
        <v>3059</v>
      </c>
      <c r="Q80" s="430">
        <f t="shared" si="90"/>
        <v>2668.5333300000002</v>
      </c>
      <c r="R80" s="430">
        <f t="shared" si="90"/>
        <v>250</v>
      </c>
      <c r="S80" s="548">
        <f t="shared" si="90"/>
        <v>0</v>
      </c>
      <c r="T80" s="430">
        <f>SUM(T81:T92)</f>
        <v>0</v>
      </c>
      <c r="U80" s="430"/>
      <c r="V80" s="430"/>
      <c r="W80" s="1112">
        <f t="shared" ref="W80" si="93">SUM(W81:W92)</f>
        <v>2918.5333300000002</v>
      </c>
      <c r="X80" s="320"/>
      <c r="Y80" s="894">
        <f t="shared" si="89"/>
        <v>0.95408085322000658</v>
      </c>
      <c r="Z80" s="208" t="s">
        <v>173</v>
      </c>
    </row>
    <row r="81" spans="1:26" ht="12.75" customHeight="1" x14ac:dyDescent="0.2">
      <c r="A81" s="1008" t="s">
        <v>370</v>
      </c>
      <c r="B81" s="942">
        <v>169</v>
      </c>
      <c r="C81" s="943"/>
      <c r="D81" s="948"/>
      <c r="E81" s="943"/>
      <c r="F81" s="943"/>
      <c r="G81" s="944"/>
      <c r="H81" s="942"/>
      <c r="I81" s="942"/>
      <c r="J81" s="942"/>
      <c r="K81" s="944"/>
      <c r="L81" s="944"/>
      <c r="M81" s="944"/>
      <c r="N81" s="944"/>
      <c r="O81" s="944"/>
      <c r="P81" s="1020">
        <f>SUM(B81:O81)</f>
        <v>169</v>
      </c>
      <c r="Q81" s="945">
        <v>168.53333000000001</v>
      </c>
      <c r="R81" s="945"/>
      <c r="S81" s="946"/>
      <c r="T81" s="945"/>
      <c r="U81" s="945"/>
      <c r="V81" s="945"/>
      <c r="W81" s="1116">
        <f t="shared" ref="W81:W92" si="94">SUM(Q81:T81)</f>
        <v>168.53333000000001</v>
      </c>
      <c r="X81" s="947"/>
      <c r="Y81" s="1021">
        <f t="shared" si="89"/>
        <v>0.99723863905325449</v>
      </c>
      <c r="Z81" s="318" t="s">
        <v>339</v>
      </c>
    </row>
    <row r="82" spans="1:26" ht="12.75" customHeight="1" x14ac:dyDescent="0.25">
      <c r="A82" s="324" t="s">
        <v>371</v>
      </c>
      <c r="B82" s="497">
        <v>1000</v>
      </c>
      <c r="C82" s="311"/>
      <c r="D82" s="311"/>
      <c r="E82" s="1007"/>
      <c r="F82" s="325"/>
      <c r="G82" s="310"/>
      <c r="H82" s="497"/>
      <c r="I82" s="497"/>
      <c r="J82" s="497"/>
      <c r="K82" s="310"/>
      <c r="L82" s="310"/>
      <c r="M82" s="310"/>
      <c r="N82" s="310"/>
      <c r="O82" s="310"/>
      <c r="P82" s="312">
        <f>SUM(B82:O82)</f>
        <v>1000</v>
      </c>
      <c r="Q82" s="502">
        <v>1000</v>
      </c>
      <c r="R82" s="502"/>
      <c r="S82" s="565"/>
      <c r="T82" s="502"/>
      <c r="U82" s="502"/>
      <c r="V82" s="502"/>
      <c r="W82" s="1114">
        <f t="shared" si="94"/>
        <v>1000</v>
      </c>
      <c r="X82" s="375"/>
      <c r="Y82" s="358">
        <f t="shared" si="89"/>
        <v>1</v>
      </c>
      <c r="Z82" s="318" t="s">
        <v>340</v>
      </c>
    </row>
    <row r="83" spans="1:26" ht="14.25" customHeight="1" x14ac:dyDescent="0.25">
      <c r="A83" s="324" t="s">
        <v>372</v>
      </c>
      <c r="B83" s="497">
        <v>500</v>
      </c>
      <c r="C83" s="311"/>
      <c r="D83" s="311"/>
      <c r="E83" s="311"/>
      <c r="F83" s="311"/>
      <c r="G83" s="310"/>
      <c r="H83" s="781"/>
      <c r="I83" s="497"/>
      <c r="J83" s="497"/>
      <c r="K83" s="310"/>
      <c r="L83" s="310"/>
      <c r="M83" s="310"/>
      <c r="N83" s="310"/>
      <c r="O83" s="310"/>
      <c r="P83" s="312">
        <f t="shared" ref="P83:P92" si="95">SUM(B83:O83)</f>
        <v>500</v>
      </c>
      <c r="Q83" s="502">
        <v>500</v>
      </c>
      <c r="R83" s="502"/>
      <c r="S83" s="565"/>
      <c r="T83" s="502"/>
      <c r="U83" s="502"/>
      <c r="V83" s="502"/>
      <c r="W83" s="1114">
        <f t="shared" si="94"/>
        <v>500</v>
      </c>
      <c r="X83" s="375"/>
      <c r="Y83" s="358">
        <f t="shared" si="89"/>
        <v>1</v>
      </c>
      <c r="Z83" s="318" t="s">
        <v>193</v>
      </c>
    </row>
    <row r="84" spans="1:26" ht="14.25" customHeight="1" x14ac:dyDescent="0.25">
      <c r="A84" s="324" t="s">
        <v>373</v>
      </c>
      <c r="B84" s="497">
        <v>1000</v>
      </c>
      <c r="C84" s="311"/>
      <c r="D84" s="311"/>
      <c r="E84" s="311"/>
      <c r="F84" s="311"/>
      <c r="G84" s="310"/>
      <c r="H84" s="781"/>
      <c r="I84" s="497"/>
      <c r="J84" s="497"/>
      <c r="K84" s="310"/>
      <c r="L84" s="310"/>
      <c r="M84" s="310"/>
      <c r="N84" s="310"/>
      <c r="O84" s="310"/>
      <c r="P84" s="312">
        <f t="shared" ref="P84:P88" si="96">SUM(B84:O84)</f>
        <v>1000</v>
      </c>
      <c r="Q84" s="502">
        <v>1000</v>
      </c>
      <c r="R84" s="502"/>
      <c r="S84" s="565"/>
      <c r="T84" s="502"/>
      <c r="U84" s="502"/>
      <c r="V84" s="502"/>
      <c r="W84" s="1114">
        <f t="shared" si="94"/>
        <v>1000</v>
      </c>
      <c r="X84" s="375"/>
      <c r="Y84" s="358">
        <f t="shared" si="89"/>
        <v>1</v>
      </c>
      <c r="Z84" s="318" t="s">
        <v>194</v>
      </c>
    </row>
    <row r="85" spans="1:26" ht="12.75" hidden="1" customHeight="1" x14ac:dyDescent="0.25">
      <c r="A85" s="324" t="s">
        <v>238</v>
      </c>
      <c r="B85" s="497"/>
      <c r="C85" s="311"/>
      <c r="D85" s="311"/>
      <c r="E85" s="311"/>
      <c r="F85" s="311"/>
      <c r="G85" s="310"/>
      <c r="H85" s="781"/>
      <c r="I85" s="497"/>
      <c r="J85" s="497"/>
      <c r="K85" s="310"/>
      <c r="L85" s="310"/>
      <c r="M85" s="310"/>
      <c r="N85" s="310"/>
      <c r="O85" s="310"/>
      <c r="P85" s="312">
        <f t="shared" si="96"/>
        <v>0</v>
      </c>
      <c r="Q85" s="502"/>
      <c r="R85" s="502"/>
      <c r="S85" s="565"/>
      <c r="T85" s="502"/>
      <c r="U85" s="502"/>
      <c r="V85" s="502"/>
      <c r="W85" s="1114">
        <f t="shared" si="94"/>
        <v>0</v>
      </c>
      <c r="X85" s="375"/>
      <c r="Y85" s="358" t="e">
        <f t="shared" si="89"/>
        <v>#DIV/0!</v>
      </c>
      <c r="Z85" s="318" t="s">
        <v>195</v>
      </c>
    </row>
    <row r="86" spans="1:26" ht="12.75" customHeight="1" x14ac:dyDescent="0.25">
      <c r="A86" s="324" t="s">
        <v>395</v>
      </c>
      <c r="B86" s="497">
        <v>0</v>
      </c>
      <c r="C86" s="311"/>
      <c r="D86" s="311"/>
      <c r="E86" s="311"/>
      <c r="F86" s="311"/>
      <c r="G86" s="497"/>
      <c r="H86" s="781"/>
      <c r="I86" s="497">
        <v>65</v>
      </c>
      <c r="J86" s="497"/>
      <c r="K86" s="310"/>
      <c r="L86" s="310"/>
      <c r="M86" s="310"/>
      <c r="N86" s="310"/>
      <c r="O86" s="310"/>
      <c r="P86" s="312">
        <f t="shared" si="96"/>
        <v>65</v>
      </c>
      <c r="Q86" s="502"/>
      <c r="R86" s="502"/>
      <c r="S86" s="565"/>
      <c r="T86" s="502"/>
      <c r="U86" s="502"/>
      <c r="V86" s="502"/>
      <c r="W86" s="1114">
        <f t="shared" si="94"/>
        <v>0</v>
      </c>
      <c r="X86" s="375"/>
      <c r="Y86" s="358">
        <f t="shared" si="89"/>
        <v>0</v>
      </c>
      <c r="Z86" s="318" t="s">
        <v>195</v>
      </c>
    </row>
    <row r="87" spans="1:26" ht="14.25" customHeight="1" x14ac:dyDescent="0.25">
      <c r="A87" s="324" t="s">
        <v>381</v>
      </c>
      <c r="B87" s="497">
        <v>0</v>
      </c>
      <c r="C87" s="311"/>
      <c r="D87" s="311">
        <v>250</v>
      </c>
      <c r="E87" s="311"/>
      <c r="F87" s="311"/>
      <c r="G87" s="310"/>
      <c r="H87" s="496"/>
      <c r="I87" s="497"/>
      <c r="J87" s="310"/>
      <c r="K87" s="310"/>
      <c r="L87" s="310"/>
      <c r="M87" s="310"/>
      <c r="N87" s="310"/>
      <c r="O87" s="310"/>
      <c r="P87" s="312">
        <f t="shared" si="96"/>
        <v>250</v>
      </c>
      <c r="Q87" s="502">
        <v>0</v>
      </c>
      <c r="R87" s="502">
        <v>250</v>
      </c>
      <c r="S87" s="565"/>
      <c r="T87" s="502"/>
      <c r="U87" s="502"/>
      <c r="V87" s="502"/>
      <c r="W87" s="1114">
        <f t="shared" si="94"/>
        <v>250</v>
      </c>
      <c r="X87" s="375"/>
      <c r="Y87" s="358">
        <f t="shared" si="89"/>
        <v>1</v>
      </c>
      <c r="Z87" s="318" t="s">
        <v>215</v>
      </c>
    </row>
    <row r="88" spans="1:26" ht="14.25" customHeight="1" thickBot="1" x14ac:dyDescent="0.3">
      <c r="A88" s="324" t="s">
        <v>396</v>
      </c>
      <c r="B88" s="497">
        <v>0</v>
      </c>
      <c r="C88" s="311"/>
      <c r="D88" s="311"/>
      <c r="E88" s="311"/>
      <c r="F88" s="311"/>
      <c r="G88" s="310"/>
      <c r="H88" s="496"/>
      <c r="I88" s="645">
        <v>75</v>
      </c>
      <c r="J88" s="645"/>
      <c r="K88" s="645"/>
      <c r="L88" s="645"/>
      <c r="M88" s="645"/>
      <c r="N88" s="645"/>
      <c r="O88" s="645"/>
      <c r="P88" s="312">
        <f t="shared" si="96"/>
        <v>75</v>
      </c>
      <c r="Q88" s="502"/>
      <c r="R88" s="432"/>
      <c r="S88" s="565"/>
      <c r="T88" s="502"/>
      <c r="U88" s="502"/>
      <c r="V88" s="502"/>
      <c r="W88" s="1114">
        <f t="shared" si="94"/>
        <v>0</v>
      </c>
      <c r="X88" s="375"/>
      <c r="Y88" s="358">
        <f t="shared" si="89"/>
        <v>0</v>
      </c>
      <c r="Z88" s="318" t="s">
        <v>216</v>
      </c>
    </row>
    <row r="89" spans="1:26" ht="14.25" hidden="1" customHeight="1" x14ac:dyDescent="0.25">
      <c r="A89" s="588" t="s">
        <v>322</v>
      </c>
      <c r="B89" s="497"/>
      <c r="C89" s="311"/>
      <c r="D89" s="311"/>
      <c r="E89" s="311"/>
      <c r="F89" s="311"/>
      <c r="G89" s="310"/>
      <c r="H89" s="496"/>
      <c r="I89" s="645"/>
      <c r="J89" s="645"/>
      <c r="K89" s="645"/>
      <c r="L89" s="645"/>
      <c r="M89" s="645"/>
      <c r="N89" s="645"/>
      <c r="O89" s="645"/>
      <c r="P89" s="312">
        <f t="shared" ref="P89:P90" si="97">SUM(B89:O89)</f>
        <v>0</v>
      </c>
      <c r="Q89" s="502"/>
      <c r="R89" s="432"/>
      <c r="S89" s="565"/>
      <c r="T89" s="502"/>
      <c r="U89" s="502"/>
      <c r="V89" s="502"/>
      <c r="W89" s="1114">
        <f t="shared" ref="W89:W90" si="98">SUM(Q89:T89)</f>
        <v>0</v>
      </c>
      <c r="X89" s="375"/>
      <c r="Y89" s="358" t="e">
        <f t="shared" ref="Y89:Y90" si="99">W89/P89</f>
        <v>#DIV/0!</v>
      </c>
      <c r="Z89" s="318" t="s">
        <v>217</v>
      </c>
    </row>
    <row r="90" spans="1:26" ht="14.25" hidden="1" customHeight="1" x14ac:dyDescent="0.25">
      <c r="A90" s="324"/>
      <c r="B90" s="497"/>
      <c r="C90" s="311"/>
      <c r="D90" s="311"/>
      <c r="E90" s="311"/>
      <c r="F90" s="311"/>
      <c r="G90" s="310"/>
      <c r="H90" s="496"/>
      <c r="I90" s="645"/>
      <c r="J90" s="645"/>
      <c r="K90" s="645"/>
      <c r="L90" s="645"/>
      <c r="M90" s="645"/>
      <c r="N90" s="645"/>
      <c r="O90" s="645"/>
      <c r="P90" s="312">
        <f t="shared" si="97"/>
        <v>0</v>
      </c>
      <c r="Q90" s="502"/>
      <c r="R90" s="432"/>
      <c r="S90" s="565"/>
      <c r="T90" s="502"/>
      <c r="U90" s="502"/>
      <c r="V90" s="502"/>
      <c r="W90" s="1114">
        <f t="shared" si="98"/>
        <v>0</v>
      </c>
      <c r="X90" s="375"/>
      <c r="Y90" s="358" t="e">
        <f t="shared" si="99"/>
        <v>#DIV/0!</v>
      </c>
      <c r="Z90" s="318" t="s">
        <v>218</v>
      </c>
    </row>
    <row r="91" spans="1:26" ht="12.75" hidden="1" customHeight="1" x14ac:dyDescent="0.25">
      <c r="A91" s="309"/>
      <c r="B91" s="497"/>
      <c r="C91" s="311"/>
      <c r="D91" s="311"/>
      <c r="E91" s="311"/>
      <c r="F91" s="311"/>
      <c r="G91" s="310"/>
      <c r="H91" s="310"/>
      <c r="I91" s="645"/>
      <c r="J91" s="645"/>
      <c r="K91" s="645"/>
      <c r="L91" s="645"/>
      <c r="M91" s="645"/>
      <c r="N91" s="645"/>
      <c r="O91" s="645"/>
      <c r="P91" s="312">
        <f t="shared" si="95"/>
        <v>0</v>
      </c>
      <c r="Q91" s="432"/>
      <c r="R91" s="432"/>
      <c r="S91" s="549"/>
      <c r="T91" s="502"/>
      <c r="U91" s="502"/>
      <c r="V91" s="502"/>
      <c r="W91" s="1114">
        <f t="shared" si="94"/>
        <v>0</v>
      </c>
      <c r="X91" s="375"/>
      <c r="Y91" s="358" t="e">
        <f t="shared" si="89"/>
        <v>#DIV/0!</v>
      </c>
      <c r="Z91" s="318" t="s">
        <v>257</v>
      </c>
    </row>
    <row r="92" spans="1:26" ht="12.75" hidden="1" customHeight="1" thickBot="1" x14ac:dyDescent="0.3">
      <c r="A92" s="315"/>
      <c r="B92" s="498"/>
      <c r="C92" s="317"/>
      <c r="D92" s="317"/>
      <c r="E92" s="317"/>
      <c r="F92" s="317"/>
      <c r="G92" s="316"/>
      <c r="H92" s="316"/>
      <c r="I92" s="498"/>
      <c r="J92" s="316"/>
      <c r="K92" s="316"/>
      <c r="L92" s="316"/>
      <c r="M92" s="316"/>
      <c r="N92" s="316"/>
      <c r="O92" s="316"/>
      <c r="P92" s="312">
        <f t="shared" si="95"/>
        <v>0</v>
      </c>
      <c r="Q92" s="434"/>
      <c r="R92" s="434"/>
      <c r="S92" s="551"/>
      <c r="T92" s="434"/>
      <c r="U92" s="609"/>
      <c r="V92" s="609"/>
      <c r="W92" s="1114">
        <f t="shared" si="94"/>
        <v>0</v>
      </c>
      <c r="X92" s="376"/>
      <c r="Y92" s="358" t="e">
        <f t="shared" si="89"/>
        <v>#DIV/0!</v>
      </c>
      <c r="Z92" s="318" t="s">
        <v>258</v>
      </c>
    </row>
    <row r="93" spans="1:26" ht="16.5" customHeight="1" thickBot="1" x14ac:dyDescent="0.3">
      <c r="A93" s="19" t="s">
        <v>55</v>
      </c>
      <c r="B93" s="20">
        <f>B94-B95</f>
        <v>600</v>
      </c>
      <c r="C93" s="283">
        <f t="shared" ref="C93:E93" si="100">C94-C95</f>
        <v>0</v>
      </c>
      <c r="D93" s="283">
        <f t="shared" ref="D93" si="101">D94-D95</f>
        <v>0</v>
      </c>
      <c r="E93" s="283">
        <f t="shared" si="100"/>
        <v>0</v>
      </c>
      <c r="F93" s="283">
        <f t="shared" ref="F93:M93" si="102">F94-F95</f>
        <v>0</v>
      </c>
      <c r="G93" s="20">
        <f t="shared" si="102"/>
        <v>0</v>
      </c>
      <c r="H93" s="20">
        <f t="shared" si="102"/>
        <v>0</v>
      </c>
      <c r="I93" s="20">
        <f t="shared" si="102"/>
        <v>150</v>
      </c>
      <c r="J93" s="20">
        <f t="shared" si="102"/>
        <v>0</v>
      </c>
      <c r="K93" s="20">
        <f t="shared" si="102"/>
        <v>0</v>
      </c>
      <c r="L93" s="20">
        <f t="shared" si="102"/>
        <v>0</v>
      </c>
      <c r="M93" s="20">
        <f t="shared" si="102"/>
        <v>0</v>
      </c>
      <c r="N93" s="20">
        <f t="shared" ref="N93:T93" si="103">N94-N95</f>
        <v>0</v>
      </c>
      <c r="O93" s="20">
        <f t="shared" si="103"/>
        <v>0</v>
      </c>
      <c r="P93" s="352">
        <f t="shared" si="103"/>
        <v>750</v>
      </c>
      <c r="Q93" s="425">
        <f t="shared" si="103"/>
        <v>-93.268560000000093</v>
      </c>
      <c r="R93" s="425">
        <f t="shared" si="103"/>
        <v>295.0612000000001</v>
      </c>
      <c r="S93" s="543">
        <f t="shared" si="103"/>
        <v>-94.672640000000001</v>
      </c>
      <c r="T93" s="425">
        <f t="shared" si="103"/>
        <v>0</v>
      </c>
      <c r="U93" s="425"/>
      <c r="V93" s="425"/>
      <c r="W93" s="1109">
        <f t="shared" ref="W93" si="104">W94-W95</f>
        <v>107.12000000000012</v>
      </c>
      <c r="X93" s="373"/>
      <c r="Y93" s="370"/>
      <c r="Z93" s="201" t="s">
        <v>168</v>
      </c>
    </row>
    <row r="94" spans="1:26" ht="15" customHeight="1" x14ac:dyDescent="0.2">
      <c r="A94" s="18" t="s">
        <v>291</v>
      </c>
      <c r="B94" s="261">
        <v>3150</v>
      </c>
      <c r="C94" s="10"/>
      <c r="D94" s="10"/>
      <c r="E94" s="10"/>
      <c r="F94" s="10"/>
      <c r="G94" s="10"/>
      <c r="H94" s="10"/>
      <c r="I94" s="10">
        <v>150</v>
      </c>
      <c r="J94" s="10"/>
      <c r="K94" s="10"/>
      <c r="L94" s="10"/>
      <c r="M94" s="10"/>
      <c r="N94" s="10"/>
      <c r="O94" s="10"/>
      <c r="P94" s="95">
        <f>SUM(B94:O94)</f>
        <v>3300</v>
      </c>
      <c r="Q94" s="435">
        <v>566.92999999999995</v>
      </c>
      <c r="R94" s="435">
        <v>943.2</v>
      </c>
      <c r="S94" s="545">
        <v>603.02</v>
      </c>
      <c r="T94" s="435"/>
      <c r="U94" s="610"/>
      <c r="V94" s="610"/>
      <c r="W94" s="1110">
        <f>SUM(Q94:T94)</f>
        <v>2113.15</v>
      </c>
      <c r="X94" s="94"/>
      <c r="Y94" s="371">
        <f t="shared" ref="Y94:Y98" si="105">W94/P94</f>
        <v>0.64034848484848483</v>
      </c>
      <c r="Z94" s="208" t="s">
        <v>176</v>
      </c>
    </row>
    <row r="95" spans="1:26" ht="15" customHeight="1" thickBot="1" x14ac:dyDescent="0.25">
      <c r="A95" s="18" t="s">
        <v>292</v>
      </c>
      <c r="B95" s="135">
        <v>2550</v>
      </c>
      <c r="C95" s="286"/>
      <c r="D95" s="286"/>
      <c r="E95" s="286"/>
      <c r="F95" s="286"/>
      <c r="G95" s="11"/>
      <c r="H95" s="11"/>
      <c r="I95" s="11"/>
      <c r="J95" s="11"/>
      <c r="K95" s="11"/>
      <c r="L95" s="11"/>
      <c r="M95" s="11"/>
      <c r="N95" s="11"/>
      <c r="O95" s="11"/>
      <c r="P95" s="303">
        <f>SUM(B95:O95)</f>
        <v>2550</v>
      </c>
      <c r="Q95" s="436">
        <v>660.19856000000004</v>
      </c>
      <c r="R95" s="436">
        <v>648.13879999999995</v>
      </c>
      <c r="S95" s="552">
        <v>697.69263999999998</v>
      </c>
      <c r="T95" s="436"/>
      <c r="U95" s="436"/>
      <c r="V95" s="436"/>
      <c r="W95" s="1111">
        <f>SUM(Q95:T95)</f>
        <v>2006.03</v>
      </c>
      <c r="X95" s="303"/>
      <c r="Y95" s="372">
        <f t="shared" si="105"/>
        <v>0.786678431372549</v>
      </c>
      <c r="Z95" s="208" t="s">
        <v>175</v>
      </c>
    </row>
    <row r="96" spans="1:26" ht="15" customHeight="1" thickBot="1" x14ac:dyDescent="0.3">
      <c r="A96" s="19" t="s">
        <v>56</v>
      </c>
      <c r="B96" s="20">
        <f>SUM(B97+B99-B100)</f>
        <v>12998</v>
      </c>
      <c r="C96" s="20">
        <f>SUM(C97-C98+C99-C100)</f>
        <v>1235</v>
      </c>
      <c r="D96" s="20">
        <f t="shared" ref="D96:N96" si="106">SUM(D97-D98+D99-D100)</f>
        <v>250</v>
      </c>
      <c r="E96" s="20">
        <f t="shared" si="106"/>
        <v>0</v>
      </c>
      <c r="F96" s="20">
        <f t="shared" si="106"/>
        <v>925</v>
      </c>
      <c r="G96" s="20">
        <f t="shared" si="106"/>
        <v>1256</v>
      </c>
      <c r="H96" s="20">
        <f t="shared" si="106"/>
        <v>250</v>
      </c>
      <c r="I96" s="20">
        <f t="shared" si="106"/>
        <v>554</v>
      </c>
      <c r="J96" s="20">
        <f t="shared" si="106"/>
        <v>0</v>
      </c>
      <c r="K96" s="20">
        <f t="shared" si="106"/>
        <v>0</v>
      </c>
      <c r="L96" s="20">
        <f t="shared" si="106"/>
        <v>0</v>
      </c>
      <c r="M96" s="20">
        <f t="shared" si="106"/>
        <v>0</v>
      </c>
      <c r="N96" s="20">
        <f t="shared" si="106"/>
        <v>0</v>
      </c>
      <c r="O96" s="20">
        <f t="shared" ref="O96" si="107">SUM(O98-O97+O99-O100)</f>
        <v>0</v>
      </c>
      <c r="P96" s="20">
        <f>SUM(P97-P98+P99-P100)</f>
        <v>17468</v>
      </c>
      <c r="Q96" s="425">
        <f>SUM(Q97+Q99-Q100)</f>
        <v>2973.4613300000001</v>
      </c>
      <c r="R96" s="425">
        <f>SUM(R97+R99-R100)</f>
        <v>805.80827999999997</v>
      </c>
      <c r="S96" s="425">
        <f>SUM(S97+S99-S100)</f>
        <v>1965.1852200000001</v>
      </c>
      <c r="T96" s="20">
        <f t="shared" ref="T96" si="108">SUM(T97-T98+T99-T100)</f>
        <v>0</v>
      </c>
      <c r="U96" s="20">
        <f t="shared" ref="U96" si="109">SUM(U97-U98+U99-U100)</f>
        <v>0</v>
      </c>
      <c r="V96" s="20"/>
      <c r="W96" s="1117">
        <f>SUM(W97-W98+W99-W100)</f>
        <v>5744.4548299999997</v>
      </c>
      <c r="X96" s="373"/>
      <c r="Y96" s="370">
        <f t="shared" si="105"/>
        <v>0.32885589821387678</v>
      </c>
      <c r="Z96" s="201" t="s">
        <v>169</v>
      </c>
    </row>
    <row r="97" spans="1:27" ht="15" customHeight="1" x14ac:dyDescent="0.2">
      <c r="A97" s="766" t="s">
        <v>293</v>
      </c>
      <c r="B97" s="767">
        <v>12898</v>
      </c>
      <c r="C97" s="768">
        <v>1235</v>
      </c>
      <c r="D97" s="768">
        <v>250</v>
      </c>
      <c r="E97" s="768"/>
      <c r="F97" s="768">
        <v>925</v>
      </c>
      <c r="G97" s="769">
        <v>656</v>
      </c>
      <c r="H97" s="769">
        <v>250</v>
      </c>
      <c r="I97" s="769">
        <v>554</v>
      </c>
      <c r="J97" s="769"/>
      <c r="K97" s="769"/>
      <c r="L97" s="769"/>
      <c r="M97" s="769"/>
      <c r="N97" s="769"/>
      <c r="O97" s="769"/>
      <c r="P97" s="770">
        <f>SUM(B97:O97)</f>
        <v>16768</v>
      </c>
      <c r="Q97" s="771">
        <v>2970.9203299999999</v>
      </c>
      <c r="R97" s="771">
        <v>805.80827999999997</v>
      </c>
      <c r="S97" s="772">
        <v>1589.2440300000001</v>
      </c>
      <c r="T97" s="771"/>
      <c r="U97" s="771"/>
      <c r="V97" s="771"/>
      <c r="W97" s="1118">
        <f>SUM(Q97:T97)</f>
        <v>5365.97264</v>
      </c>
      <c r="X97" s="770"/>
      <c r="Y97" s="1053">
        <f t="shared" si="105"/>
        <v>0.32001268129770993</v>
      </c>
      <c r="Z97" s="208" t="s">
        <v>178</v>
      </c>
    </row>
    <row r="98" spans="1:27" ht="15" hidden="1" customHeight="1" x14ac:dyDescent="0.2">
      <c r="A98" s="773" t="s">
        <v>314</v>
      </c>
      <c r="B98" s="774">
        <v>0</v>
      </c>
      <c r="C98" s="775"/>
      <c r="D98" s="775"/>
      <c r="E98" s="775"/>
      <c r="F98" s="775"/>
      <c r="G98" s="776"/>
      <c r="H98" s="776"/>
      <c r="I98" s="776"/>
      <c r="J98" s="776"/>
      <c r="K98" s="776"/>
      <c r="L98" s="776"/>
      <c r="M98" s="776"/>
      <c r="N98" s="776"/>
      <c r="O98" s="776"/>
      <c r="P98" s="777">
        <f>SUM(B98:O98)</f>
        <v>0</v>
      </c>
      <c r="Q98" s="778"/>
      <c r="R98" s="778"/>
      <c r="S98" s="779"/>
      <c r="T98" s="778"/>
      <c r="U98" s="778"/>
      <c r="V98" s="778"/>
      <c r="W98" s="1119">
        <f>SUM(Q98:T98)</f>
        <v>0</v>
      </c>
      <c r="X98" s="777"/>
      <c r="Y98" s="1052" t="e">
        <f t="shared" si="105"/>
        <v>#DIV/0!</v>
      </c>
      <c r="Z98" s="208" t="s">
        <v>177</v>
      </c>
    </row>
    <row r="99" spans="1:27" ht="15" customHeight="1" thickBot="1" x14ac:dyDescent="0.25">
      <c r="A99" s="787" t="s">
        <v>294</v>
      </c>
      <c r="B99" s="794">
        <v>100</v>
      </c>
      <c r="C99" s="788"/>
      <c r="D99" s="788"/>
      <c r="E99" s="788"/>
      <c r="F99" s="788"/>
      <c r="G99" s="789">
        <v>600</v>
      </c>
      <c r="H99" s="789"/>
      <c r="I99" s="789"/>
      <c r="J99" s="789"/>
      <c r="K99" s="789"/>
      <c r="L99" s="789"/>
      <c r="M99" s="789"/>
      <c r="N99" s="789"/>
      <c r="O99" s="789"/>
      <c r="P99" s="790">
        <f>SUM(B99:O99)</f>
        <v>700</v>
      </c>
      <c r="Q99" s="791">
        <v>2.5409999999999999</v>
      </c>
      <c r="R99" s="791"/>
      <c r="S99" s="792">
        <v>375.94119000000001</v>
      </c>
      <c r="T99" s="791"/>
      <c r="U99" s="791"/>
      <c r="V99" s="791"/>
      <c r="W99" s="1120">
        <f>SUM(Q99:T99)</f>
        <v>378.48219</v>
      </c>
      <c r="X99" s="790"/>
      <c r="Y99" s="793">
        <f t="shared" ref="Y99" si="110">W99/P99</f>
        <v>0.54068884285714292</v>
      </c>
      <c r="Z99" s="208" t="s">
        <v>177</v>
      </c>
    </row>
    <row r="100" spans="1:27" ht="15" hidden="1" customHeight="1" thickBot="1" x14ac:dyDescent="0.25">
      <c r="A100" s="786" t="s">
        <v>315</v>
      </c>
      <c r="B100" s="581">
        <v>0</v>
      </c>
      <c r="C100" s="582"/>
      <c r="D100" s="582"/>
      <c r="E100" s="582"/>
      <c r="F100" s="582"/>
      <c r="G100" s="583"/>
      <c r="H100" s="583"/>
      <c r="I100" s="583"/>
      <c r="J100" s="583"/>
      <c r="K100" s="583"/>
      <c r="L100" s="583"/>
      <c r="M100" s="583"/>
      <c r="N100" s="583"/>
      <c r="O100" s="583"/>
      <c r="P100" s="557">
        <f>SUM(B100:O100)</f>
        <v>0</v>
      </c>
      <c r="Q100" s="584">
        <v>0</v>
      </c>
      <c r="R100" s="584">
        <v>0</v>
      </c>
      <c r="S100" s="585"/>
      <c r="T100" s="584"/>
      <c r="U100" s="584"/>
      <c r="V100" s="584"/>
      <c r="W100" s="1121">
        <f>SUM(Q100:T100)</f>
        <v>0</v>
      </c>
      <c r="X100" s="557"/>
      <c r="Y100" s="558"/>
      <c r="Z100" s="208" t="s">
        <v>233</v>
      </c>
    </row>
    <row r="101" spans="1:27" ht="15" hidden="1" customHeight="1" thickBot="1" x14ac:dyDescent="0.3">
      <c r="A101" s="19" t="s">
        <v>311</v>
      </c>
      <c r="B101" s="20">
        <f>SUM(B102+B103-B104)</f>
        <v>0</v>
      </c>
      <c r="C101" s="283">
        <f t="shared" ref="C101:J101" si="111">SUM(C102+C104)</f>
        <v>0</v>
      </c>
      <c r="D101" s="283">
        <f t="shared" si="111"/>
        <v>0</v>
      </c>
      <c r="E101" s="283">
        <f>SUM(E102+E103)</f>
        <v>0</v>
      </c>
      <c r="F101" s="283">
        <f t="shared" si="111"/>
        <v>0</v>
      </c>
      <c r="G101" s="20">
        <f t="shared" si="111"/>
        <v>0</v>
      </c>
      <c r="H101" s="20">
        <f t="shared" si="111"/>
        <v>0</v>
      </c>
      <c r="I101" s="20">
        <f t="shared" si="111"/>
        <v>0</v>
      </c>
      <c r="J101" s="20">
        <f t="shared" si="111"/>
        <v>0</v>
      </c>
      <c r="K101" s="20">
        <f>SUM(K102+K103)-K104</f>
        <v>0</v>
      </c>
      <c r="L101" s="20">
        <f t="shared" ref="L101:M101" si="112">SUM(L102+L104)</f>
        <v>0</v>
      </c>
      <c r="M101" s="20">
        <f t="shared" si="112"/>
        <v>0</v>
      </c>
      <c r="N101" s="20">
        <f t="shared" ref="N101:O101" si="113">SUM(N102+N104)</f>
        <v>0</v>
      </c>
      <c r="O101" s="20">
        <f t="shared" si="113"/>
        <v>0</v>
      </c>
      <c r="P101" s="352">
        <f>SUM(P102+P103-P104)</f>
        <v>0</v>
      </c>
      <c r="Q101" s="425">
        <f>SUM(Q102+Q103+Q104)</f>
        <v>0</v>
      </c>
      <c r="R101" s="425">
        <f t="shared" ref="R101:S101" si="114">SUM(R102+R104)</f>
        <v>0</v>
      </c>
      <c r="S101" s="543">
        <f t="shared" si="114"/>
        <v>0</v>
      </c>
      <c r="T101" s="425">
        <f>SUM(T102+T103-T104)</f>
        <v>0</v>
      </c>
      <c r="U101" s="425"/>
      <c r="V101" s="425"/>
      <c r="W101" s="1109">
        <f>SUM(W102+W103-W104)</f>
        <v>0</v>
      </c>
      <c r="X101" s="373"/>
      <c r="Y101" s="370" t="e">
        <f t="shared" ref="Y101:Y103" si="115">W101/P101</f>
        <v>#DIV/0!</v>
      </c>
      <c r="Z101" s="201" t="s">
        <v>169</v>
      </c>
    </row>
    <row r="102" spans="1:27" ht="15" hidden="1" customHeight="1" x14ac:dyDescent="0.2">
      <c r="A102" s="718" t="s">
        <v>312</v>
      </c>
      <c r="B102" s="135"/>
      <c r="C102" s="286"/>
      <c r="D102" s="286"/>
      <c r="E102" s="286"/>
      <c r="F102" s="286"/>
      <c r="G102" s="11"/>
      <c r="H102" s="11"/>
      <c r="I102" s="11"/>
      <c r="J102" s="11"/>
      <c r="K102" s="11"/>
      <c r="L102" s="11"/>
      <c r="M102" s="11"/>
      <c r="N102" s="11"/>
      <c r="O102" s="11"/>
      <c r="P102" s="94">
        <f>SUM(B102:O102)</f>
        <v>0</v>
      </c>
      <c r="Q102" s="436"/>
      <c r="R102" s="436"/>
      <c r="S102" s="552"/>
      <c r="T102" s="436"/>
      <c r="U102" s="611"/>
      <c r="V102" s="611"/>
      <c r="W102" s="1122">
        <f>SUM(Q102:T102)</f>
        <v>0</v>
      </c>
      <c r="X102" s="94"/>
      <c r="Y102" s="371" t="e">
        <f t="shared" si="115"/>
        <v>#DIV/0!</v>
      </c>
      <c r="Z102" s="208" t="s">
        <v>178</v>
      </c>
    </row>
    <row r="103" spans="1:27" ht="15" hidden="1" customHeight="1" x14ac:dyDescent="0.2">
      <c r="A103" s="17" t="s">
        <v>313</v>
      </c>
      <c r="B103" s="261"/>
      <c r="C103" s="10"/>
      <c r="D103" s="10"/>
      <c r="E103" s="10"/>
      <c r="F103" s="10"/>
      <c r="G103" s="9"/>
      <c r="H103" s="9"/>
      <c r="I103" s="9"/>
      <c r="J103" s="9"/>
      <c r="K103" s="9"/>
      <c r="L103" s="9"/>
      <c r="M103" s="9"/>
      <c r="N103" s="9"/>
      <c r="O103" s="9"/>
      <c r="P103" s="95">
        <f>SUM(B103:O103)</f>
        <v>0</v>
      </c>
      <c r="Q103" s="427"/>
      <c r="R103" s="427"/>
      <c r="S103" s="545"/>
      <c r="T103" s="427"/>
      <c r="U103" s="427"/>
      <c r="V103" s="427"/>
      <c r="W103" s="1123">
        <f>SUM(Q103:T103)</f>
        <v>0</v>
      </c>
      <c r="X103" s="95"/>
      <c r="Y103" s="707" t="e">
        <f t="shared" si="115"/>
        <v>#DIV/0!</v>
      </c>
      <c r="Z103" s="208" t="s">
        <v>177</v>
      </c>
    </row>
    <row r="104" spans="1:27" ht="15" hidden="1" customHeight="1" thickBot="1" x14ac:dyDescent="0.25">
      <c r="A104" s="18"/>
      <c r="B104" s="795"/>
      <c r="C104" s="796"/>
      <c r="D104" s="796"/>
      <c r="E104" s="796"/>
      <c r="F104" s="796"/>
      <c r="G104" s="797"/>
      <c r="H104" s="797"/>
      <c r="I104" s="797"/>
      <c r="J104" s="797"/>
      <c r="K104" s="797"/>
      <c r="L104" s="797"/>
      <c r="M104" s="797"/>
      <c r="N104" s="797"/>
      <c r="O104" s="797"/>
      <c r="P104" s="378">
        <f>SUM(B104:O104)</f>
        <v>0</v>
      </c>
      <c r="Q104" s="611"/>
      <c r="R104" s="611"/>
      <c r="S104" s="798"/>
      <c r="T104" s="611"/>
      <c r="U104" s="611"/>
      <c r="V104" s="611"/>
      <c r="W104" s="1124">
        <f>SUM(Q104:T104)</f>
        <v>0</v>
      </c>
      <c r="X104" s="378"/>
      <c r="Y104" s="799"/>
      <c r="Z104" s="208" t="s">
        <v>233</v>
      </c>
    </row>
    <row r="105" spans="1:27" ht="18" customHeight="1" thickBot="1" x14ac:dyDescent="0.25">
      <c r="A105" s="892" t="s">
        <v>316</v>
      </c>
      <c r="B105" s="800">
        <f>SUM(B65+B69+B93+B96+B101)</f>
        <v>105820</v>
      </c>
      <c r="C105" s="800">
        <f t="shared" ref="C105:P105" si="116">SUM(C65+C69+C93+C96+C101)</f>
        <v>1235</v>
      </c>
      <c r="D105" s="800">
        <f t="shared" si="116"/>
        <v>0</v>
      </c>
      <c r="E105" s="800">
        <f t="shared" si="116"/>
        <v>0</v>
      </c>
      <c r="F105" s="800">
        <f t="shared" si="116"/>
        <v>925</v>
      </c>
      <c r="G105" s="800">
        <f t="shared" si="116"/>
        <v>1582</v>
      </c>
      <c r="H105" s="801">
        <f t="shared" si="116"/>
        <v>250</v>
      </c>
      <c r="I105" s="800">
        <f t="shared" si="116"/>
        <v>12400</v>
      </c>
      <c r="J105" s="802">
        <f t="shared" si="116"/>
        <v>0</v>
      </c>
      <c r="K105" s="802">
        <f t="shared" si="116"/>
        <v>0</v>
      </c>
      <c r="L105" s="802">
        <f t="shared" si="116"/>
        <v>0</v>
      </c>
      <c r="M105" s="802">
        <f t="shared" si="116"/>
        <v>0</v>
      </c>
      <c r="N105" s="802">
        <f t="shared" si="116"/>
        <v>0</v>
      </c>
      <c r="O105" s="802">
        <f t="shared" si="116"/>
        <v>0</v>
      </c>
      <c r="P105" s="954">
        <f t="shared" si="116"/>
        <v>122212</v>
      </c>
      <c r="Q105" s="955">
        <f t="shared" ref="Q105:W105" si="117">SUM(Q65+Q69+Q93+Q96+Q101)</f>
        <v>26307.408439999999</v>
      </c>
      <c r="R105" s="803">
        <f t="shared" si="117"/>
        <v>27443.618480000001</v>
      </c>
      <c r="S105" s="801">
        <f t="shared" si="117"/>
        <v>23288.261579999999</v>
      </c>
      <c r="T105" s="801">
        <f t="shared" si="117"/>
        <v>0</v>
      </c>
      <c r="U105" s="801">
        <f t="shared" si="117"/>
        <v>0</v>
      </c>
      <c r="V105" s="801"/>
      <c r="W105" s="1125">
        <f t="shared" si="117"/>
        <v>76864.299499999994</v>
      </c>
      <c r="X105" s="804"/>
      <c r="Y105" s="956">
        <f>W105/P105</f>
        <v>0.62894232563087094</v>
      </c>
      <c r="Z105" s="208"/>
    </row>
    <row r="106" spans="1:27" ht="3" customHeight="1" thickBot="1" x14ac:dyDescent="0.25">
      <c r="A106" s="353"/>
      <c r="B106" s="354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783">
        <f t="shared" ref="Q106:W106" si="118">SUM(Q66+Q70+Q94+Q97+Q102)</f>
        <v>23588.850330000001</v>
      </c>
      <c r="R106" s="783">
        <f t="shared" si="118"/>
        <v>22051.008280000002</v>
      </c>
      <c r="S106" s="783">
        <f t="shared" si="118"/>
        <v>19177.264030000002</v>
      </c>
      <c r="T106" s="783">
        <f t="shared" si="118"/>
        <v>0</v>
      </c>
      <c r="U106" s="783">
        <f t="shared" si="118"/>
        <v>0</v>
      </c>
      <c r="V106" s="783"/>
      <c r="W106" s="1126">
        <f t="shared" si="118"/>
        <v>64817.122640000001</v>
      </c>
      <c r="X106" s="355"/>
      <c r="Y106" s="355"/>
      <c r="Z106" s="204"/>
    </row>
    <row r="107" spans="1:27" ht="45" customHeight="1" thickBot="1" x14ac:dyDescent="0.25">
      <c r="A107" s="139" t="s">
        <v>31</v>
      </c>
      <c r="B107" s="1024" t="s">
        <v>185</v>
      </c>
      <c r="C107" s="278" t="s">
        <v>377</v>
      </c>
      <c r="D107" s="278" t="s">
        <v>378</v>
      </c>
      <c r="E107" s="278" t="s">
        <v>379</v>
      </c>
      <c r="F107" s="278" t="s">
        <v>380</v>
      </c>
      <c r="G107" s="278" t="s">
        <v>384</v>
      </c>
      <c r="H107" s="278" t="s">
        <v>390</v>
      </c>
      <c r="I107" s="278" t="s">
        <v>392</v>
      </c>
      <c r="J107" s="278" t="s">
        <v>344</v>
      </c>
      <c r="K107" s="278" t="s">
        <v>345</v>
      </c>
      <c r="L107" s="278" t="s">
        <v>346</v>
      </c>
      <c r="M107" s="278" t="s">
        <v>320</v>
      </c>
      <c r="N107" s="278" t="s">
        <v>260</v>
      </c>
      <c r="O107" s="278" t="s">
        <v>261</v>
      </c>
      <c r="P107" s="1025" t="s">
        <v>186</v>
      </c>
      <c r="Q107" s="1026" t="s">
        <v>206</v>
      </c>
      <c r="R107" s="1026" t="s">
        <v>229</v>
      </c>
      <c r="S107" s="1027" t="s">
        <v>228</v>
      </c>
      <c r="T107" s="1026" t="s">
        <v>232</v>
      </c>
      <c r="U107" s="278" t="s">
        <v>232</v>
      </c>
      <c r="V107" s="1026"/>
      <c r="W107" s="1127" t="s">
        <v>204</v>
      </c>
      <c r="X107" s="288"/>
      <c r="Y107" s="1028" t="s">
        <v>212</v>
      </c>
      <c r="Z107" s="327" t="s">
        <v>0</v>
      </c>
    </row>
    <row r="108" spans="1:27" ht="21" customHeight="1" thickTop="1" thickBot="1" x14ac:dyDescent="0.3">
      <c r="A108" s="140" t="s">
        <v>33</v>
      </c>
      <c r="B108" s="227">
        <f>SUM(B109,B142,B149,B156,B162)</f>
        <v>106280</v>
      </c>
      <c r="C108" s="567">
        <f>SUM(C109,C142,C149,C156,C162)</f>
        <v>-1383.548</v>
      </c>
      <c r="D108" s="65">
        <f t="shared" ref="D108:W108" si="119">SUM(D109,D142,D149,D156,D162)</f>
        <v>0</v>
      </c>
      <c r="E108" s="65">
        <f t="shared" si="119"/>
        <v>-116</v>
      </c>
      <c r="F108" s="65">
        <f t="shared" si="119"/>
        <v>275</v>
      </c>
      <c r="G108" s="65">
        <f t="shared" si="119"/>
        <v>6382.6590000000006</v>
      </c>
      <c r="H108" s="65">
        <f t="shared" si="119"/>
        <v>250</v>
      </c>
      <c r="I108" s="65">
        <f t="shared" si="119"/>
        <v>6393.451</v>
      </c>
      <c r="J108" s="65">
        <f t="shared" si="119"/>
        <v>0</v>
      </c>
      <c r="K108" s="65">
        <f t="shared" si="119"/>
        <v>0</v>
      </c>
      <c r="L108" s="65">
        <f t="shared" si="119"/>
        <v>0</v>
      </c>
      <c r="M108" s="65">
        <f t="shared" si="119"/>
        <v>0</v>
      </c>
      <c r="N108" s="65">
        <f t="shared" si="119"/>
        <v>0</v>
      </c>
      <c r="O108" s="65">
        <f t="shared" si="119"/>
        <v>0</v>
      </c>
      <c r="P108" s="567">
        <f t="shared" si="119"/>
        <v>118081.56199999999</v>
      </c>
      <c r="Q108" s="960">
        <f t="shared" si="119"/>
        <v>21256.596030000001</v>
      </c>
      <c r="R108" s="938">
        <f t="shared" si="119"/>
        <v>22219.636849999999</v>
      </c>
      <c r="S108" s="938">
        <f t="shared" si="119"/>
        <v>29871.808059999999</v>
      </c>
      <c r="T108" s="938">
        <f t="shared" si="119"/>
        <v>0</v>
      </c>
      <c r="U108" s="938">
        <f t="shared" si="119"/>
        <v>0</v>
      </c>
      <c r="V108" s="938">
        <f t="shared" si="119"/>
        <v>0</v>
      </c>
      <c r="W108" s="1128">
        <f t="shared" si="119"/>
        <v>73348.040940000006</v>
      </c>
      <c r="X108" s="392"/>
      <c r="Y108" s="380">
        <f t="shared" ref="Y108:Y113" si="120">W108/P108</f>
        <v>0.62116421647606601</v>
      </c>
      <c r="Z108" s="201" t="s">
        <v>136</v>
      </c>
      <c r="AA108" s="186" t="s">
        <v>125</v>
      </c>
    </row>
    <row r="109" spans="1:27" ht="17.25" customHeight="1" x14ac:dyDescent="0.2">
      <c r="A109" s="141" t="s">
        <v>295</v>
      </c>
      <c r="B109" s="228">
        <f>SUM(B110,B115,B119,B123,B124,B127,B136,B137,B141)</f>
        <v>90364</v>
      </c>
      <c r="C109" s="900">
        <f t="shared" ref="C109:P109" si="121">SUM(C110,C115,C119,C123,C124,C127,C136,C137,C141)</f>
        <v>-1403.548</v>
      </c>
      <c r="D109" s="228">
        <f t="shared" si="121"/>
        <v>0</v>
      </c>
      <c r="E109" s="228">
        <f t="shared" si="121"/>
        <v>0</v>
      </c>
      <c r="F109" s="228">
        <f t="shared" si="121"/>
        <v>0</v>
      </c>
      <c r="G109" s="228">
        <f t="shared" si="121"/>
        <v>4272.1100000000006</v>
      </c>
      <c r="H109" s="228">
        <f t="shared" si="121"/>
        <v>0</v>
      </c>
      <c r="I109" s="228">
        <f t="shared" si="121"/>
        <v>2668.0909999999999</v>
      </c>
      <c r="J109" s="228">
        <f t="shared" si="121"/>
        <v>0</v>
      </c>
      <c r="K109" s="228">
        <f t="shared" si="121"/>
        <v>0</v>
      </c>
      <c r="L109" s="900">
        <f t="shared" si="121"/>
        <v>0</v>
      </c>
      <c r="M109" s="228">
        <f t="shared" si="121"/>
        <v>0</v>
      </c>
      <c r="N109" s="228">
        <f t="shared" si="121"/>
        <v>0</v>
      </c>
      <c r="O109" s="228">
        <f t="shared" si="121"/>
        <v>0</v>
      </c>
      <c r="P109" s="1063">
        <f t="shared" si="121"/>
        <v>95900.652999999991</v>
      </c>
      <c r="Q109" s="887">
        <f>SUM(Q110,Q115,Q119,Q123,Q124,Q127,Q136,Q137,Q141)</f>
        <v>17901.366030000001</v>
      </c>
      <c r="R109" s="887">
        <f t="shared" ref="R109:T109" si="122">SUM(R110,R115,R119,R123,R124,R127,R136,R137,R141)</f>
        <v>19479.389350000001</v>
      </c>
      <c r="S109" s="887">
        <f t="shared" si="122"/>
        <v>21296.778060000001</v>
      </c>
      <c r="T109" s="887">
        <f t="shared" si="122"/>
        <v>0</v>
      </c>
      <c r="U109" s="437"/>
      <c r="V109" s="437"/>
      <c r="W109" s="1129">
        <f t="shared" ref="W109" si="123">SUM(W110,W115,W119,W123,W124,W127,W136,W137,W141)</f>
        <v>58677.533440000007</v>
      </c>
      <c r="X109" s="356"/>
      <c r="Y109" s="381">
        <f t="shared" si="120"/>
        <v>0.61185749631965503</v>
      </c>
      <c r="Z109" s="205" t="s">
        <v>137</v>
      </c>
      <c r="AA109" s="184" t="s">
        <v>111</v>
      </c>
    </row>
    <row r="110" spans="1:27" ht="15" customHeight="1" x14ac:dyDescent="0.2">
      <c r="A110" s="142" t="s">
        <v>23</v>
      </c>
      <c r="B110" s="229">
        <f t="shared" ref="B110:T110" si="124">SUM(B111:B114)</f>
        <v>235</v>
      </c>
      <c r="C110" s="72">
        <f t="shared" si="124"/>
        <v>0</v>
      </c>
      <c r="D110" s="72">
        <f t="shared" ref="D110" si="125">SUM(D111:D114)</f>
        <v>0</v>
      </c>
      <c r="E110" s="72">
        <f t="shared" ref="E110:M110" si="126">SUM(E111:E114)</f>
        <v>0</v>
      </c>
      <c r="F110" s="72">
        <f t="shared" si="126"/>
        <v>0</v>
      </c>
      <c r="G110" s="72">
        <f t="shared" si="126"/>
        <v>0</v>
      </c>
      <c r="H110" s="72">
        <f t="shared" si="126"/>
        <v>0</v>
      </c>
      <c r="I110" s="72">
        <f t="shared" si="126"/>
        <v>0</v>
      </c>
      <c r="J110" s="72">
        <f t="shared" si="126"/>
        <v>0</v>
      </c>
      <c r="K110" s="72">
        <f t="shared" si="126"/>
        <v>0</v>
      </c>
      <c r="L110" s="72">
        <f t="shared" si="126"/>
        <v>0</v>
      </c>
      <c r="M110" s="72">
        <f t="shared" si="126"/>
        <v>0</v>
      </c>
      <c r="N110" s="72">
        <f t="shared" si="124"/>
        <v>0</v>
      </c>
      <c r="O110" s="72">
        <f t="shared" si="124"/>
        <v>0</v>
      </c>
      <c r="P110" s="72">
        <f t="shared" si="124"/>
        <v>235</v>
      </c>
      <c r="Q110" s="850">
        <f t="shared" si="124"/>
        <v>101.99199</v>
      </c>
      <c r="R110" s="805">
        <f t="shared" si="124"/>
        <v>52.322329999999994</v>
      </c>
      <c r="S110" s="507">
        <f t="shared" si="124"/>
        <v>67.950090000000003</v>
      </c>
      <c r="T110" s="438">
        <f t="shared" si="124"/>
        <v>0</v>
      </c>
      <c r="U110" s="438"/>
      <c r="V110" s="438"/>
      <c r="W110" s="1130">
        <f t="shared" ref="W110" si="127">SUM(W111:W114)</f>
        <v>222.26441</v>
      </c>
      <c r="X110" s="143"/>
      <c r="Y110" s="382">
        <f t="shared" si="120"/>
        <v>0.94580600000000004</v>
      </c>
      <c r="Z110" s="202" t="s">
        <v>140</v>
      </c>
      <c r="AA110" t="s">
        <v>72</v>
      </c>
    </row>
    <row r="111" spans="1:27" ht="13.5" hidden="1" customHeight="1" x14ac:dyDescent="0.2">
      <c r="A111" s="144" t="s">
        <v>335</v>
      </c>
      <c r="B111" s="230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>
        <f>SUM(B111:O111)</f>
        <v>0</v>
      </c>
      <c r="Q111" s="851"/>
      <c r="R111" s="806"/>
      <c r="S111" s="508"/>
      <c r="T111" s="439"/>
      <c r="U111" s="439"/>
      <c r="V111" s="439"/>
      <c r="W111" s="1131">
        <f>SUM(Q111:U111)</f>
        <v>0</v>
      </c>
      <c r="X111" s="145"/>
      <c r="Y111" s="383"/>
      <c r="Z111" s="203" t="s">
        <v>138</v>
      </c>
      <c r="AA111" s="181" t="s">
        <v>90</v>
      </c>
    </row>
    <row r="112" spans="1:27" ht="13.5" customHeight="1" x14ac:dyDescent="0.2">
      <c r="A112" s="150" t="s">
        <v>34</v>
      </c>
      <c r="B112" s="479">
        <v>35</v>
      </c>
      <c r="C112" s="479"/>
      <c r="D112" s="479"/>
      <c r="E112" s="479"/>
      <c r="F112" s="479"/>
      <c r="G112" s="479"/>
      <c r="H112" s="479"/>
      <c r="I112" s="479"/>
      <c r="J112" s="479"/>
      <c r="K112" s="479"/>
      <c r="L112" s="479"/>
      <c r="M112" s="479"/>
      <c r="N112" s="479"/>
      <c r="O112" s="479"/>
      <c r="P112" s="479">
        <f>SUM(B112:O112)</f>
        <v>35</v>
      </c>
      <c r="Q112" s="852">
        <v>3.1009899999999999</v>
      </c>
      <c r="R112" s="807">
        <v>8.3973300000000002</v>
      </c>
      <c r="S112" s="509">
        <v>6.4394999999999998</v>
      </c>
      <c r="T112" s="443"/>
      <c r="U112" s="443"/>
      <c r="V112" s="443"/>
      <c r="W112" s="1132">
        <f>SUM(Q112:T112)</f>
        <v>17.937819999999999</v>
      </c>
      <c r="X112" s="298"/>
      <c r="Y112" s="358">
        <f t="shared" si="120"/>
        <v>0.51250914285714277</v>
      </c>
      <c r="Z112" s="203" t="s">
        <v>138</v>
      </c>
      <c r="AA112" s="181"/>
    </row>
    <row r="113" spans="1:27" ht="13.5" customHeight="1" x14ac:dyDescent="0.2">
      <c r="A113" s="150" t="s">
        <v>329</v>
      </c>
      <c r="B113" s="479">
        <v>200</v>
      </c>
      <c r="C113" s="479"/>
      <c r="D113" s="479"/>
      <c r="E113" s="479"/>
      <c r="F113" s="479"/>
      <c r="G113" s="479"/>
      <c r="H113" s="479"/>
      <c r="I113" s="479"/>
      <c r="J113" s="479"/>
      <c r="K113" s="479"/>
      <c r="L113" s="479"/>
      <c r="M113" s="479"/>
      <c r="N113" s="479"/>
      <c r="O113" s="479"/>
      <c r="P113" s="479">
        <f>SUM(B113:O113)</f>
        <v>200</v>
      </c>
      <c r="Q113" s="852">
        <v>0</v>
      </c>
      <c r="R113" s="807">
        <v>0</v>
      </c>
      <c r="S113" s="509">
        <v>44.05959</v>
      </c>
      <c r="T113" s="443"/>
      <c r="U113" s="443"/>
      <c r="V113" s="443"/>
      <c r="W113" s="1132">
        <f>SUM(Q113:T113)</f>
        <v>44.05959</v>
      </c>
      <c r="X113" s="298"/>
      <c r="Y113" s="358">
        <f t="shared" si="120"/>
        <v>0.22029794999999999</v>
      </c>
      <c r="Z113" s="203" t="s">
        <v>139</v>
      </c>
      <c r="AA113" s="181"/>
    </row>
    <row r="114" spans="1:27" ht="13.5" customHeight="1" x14ac:dyDescent="0.2">
      <c r="A114" s="146" t="s">
        <v>299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965" t="s">
        <v>207</v>
      </c>
      <c r="Q114" s="939">
        <v>98.891000000000005</v>
      </c>
      <c r="R114" s="940">
        <v>43.924999999999997</v>
      </c>
      <c r="S114" s="940">
        <v>17.451000000000001</v>
      </c>
      <c r="T114" s="940"/>
      <c r="U114" s="940"/>
      <c r="V114" s="940"/>
      <c r="W114" s="1133">
        <f>SUM(Q114:T114)</f>
        <v>160.267</v>
      </c>
      <c r="X114" s="147"/>
      <c r="Y114" s="941" t="s">
        <v>208</v>
      </c>
      <c r="Z114" s="203" t="s">
        <v>209</v>
      </c>
      <c r="AA114" s="181" t="s">
        <v>91</v>
      </c>
    </row>
    <row r="115" spans="1:27" ht="15" customHeight="1" x14ac:dyDescent="0.2">
      <c r="A115" s="148" t="s">
        <v>37</v>
      </c>
      <c r="B115" s="231">
        <f>SUM(B116:B118)</f>
        <v>7565</v>
      </c>
      <c r="C115" s="665">
        <f t="shared" ref="C115:E115" si="128">SUM(C116:C118)</f>
        <v>-1500</v>
      </c>
      <c r="D115" s="74">
        <f t="shared" ref="D115" si="129">SUM(D116:D118)</f>
        <v>0</v>
      </c>
      <c r="E115" s="74">
        <f t="shared" si="128"/>
        <v>0</v>
      </c>
      <c r="F115" s="74">
        <f t="shared" ref="F115:M115" si="130">SUM(F116:F118)</f>
        <v>0</v>
      </c>
      <c r="G115" s="74">
        <f t="shared" si="130"/>
        <v>1035</v>
      </c>
      <c r="H115" s="74">
        <f t="shared" si="130"/>
        <v>0</v>
      </c>
      <c r="I115" s="74">
        <f t="shared" si="130"/>
        <v>650</v>
      </c>
      <c r="J115" s="74">
        <f t="shared" si="130"/>
        <v>0</v>
      </c>
      <c r="K115" s="74">
        <f t="shared" si="130"/>
        <v>0</v>
      </c>
      <c r="L115" s="74">
        <f t="shared" si="130"/>
        <v>0</v>
      </c>
      <c r="M115" s="74">
        <f t="shared" si="130"/>
        <v>0</v>
      </c>
      <c r="N115" s="74">
        <f t="shared" ref="N115:T115" si="131">SUM(N116:N118)</f>
        <v>0</v>
      </c>
      <c r="O115" s="74">
        <f t="shared" si="131"/>
        <v>0</v>
      </c>
      <c r="P115" s="74">
        <f t="shared" si="131"/>
        <v>7750</v>
      </c>
      <c r="Q115" s="853">
        <f t="shared" si="131"/>
        <v>347.82582000000002</v>
      </c>
      <c r="R115" s="808">
        <f t="shared" si="131"/>
        <v>1087.5503200000001</v>
      </c>
      <c r="S115" s="510">
        <f t="shared" si="131"/>
        <v>1327.9707800000001</v>
      </c>
      <c r="T115" s="440">
        <f t="shared" si="131"/>
        <v>0</v>
      </c>
      <c r="U115" s="440"/>
      <c r="V115" s="440"/>
      <c r="W115" s="1134">
        <f t="shared" ref="W115" si="132">SUM(W116:W118)</f>
        <v>2763.34692</v>
      </c>
      <c r="X115" s="149"/>
      <c r="Y115" s="384">
        <f t="shared" ref="Y115:Y154" si="133">W115/P115</f>
        <v>0.35656089290322579</v>
      </c>
      <c r="Z115" s="202" t="s">
        <v>143</v>
      </c>
      <c r="AA115" t="s">
        <v>92</v>
      </c>
    </row>
    <row r="116" spans="1:27" ht="13.5" customHeight="1" x14ac:dyDescent="0.2">
      <c r="A116" s="144" t="s">
        <v>35</v>
      </c>
      <c r="B116" s="232">
        <v>3165</v>
      </c>
      <c r="C116" s="673"/>
      <c r="D116" s="73"/>
      <c r="E116" s="73"/>
      <c r="F116" s="73"/>
      <c r="G116" s="73">
        <v>100</v>
      </c>
      <c r="H116" s="73"/>
      <c r="I116" s="73">
        <v>650</v>
      </c>
      <c r="J116" s="73"/>
      <c r="K116" s="73"/>
      <c r="L116" s="73"/>
      <c r="M116" s="73"/>
      <c r="N116" s="73"/>
      <c r="O116" s="73"/>
      <c r="P116" s="71">
        <f>SUM(B116:O116)</f>
        <v>3915</v>
      </c>
      <c r="Q116" s="854">
        <v>133.31926999999999</v>
      </c>
      <c r="R116" s="809">
        <v>584.61365000000001</v>
      </c>
      <c r="S116" s="511">
        <v>164.48059000000001</v>
      </c>
      <c r="T116" s="441"/>
      <c r="U116" s="441"/>
      <c r="V116" s="441"/>
      <c r="W116" s="1131">
        <f>SUM(Q116:T116)</f>
        <v>882.41350999999997</v>
      </c>
      <c r="X116" s="145"/>
      <c r="Y116" s="383">
        <f t="shared" si="133"/>
        <v>0.22539297828863344</v>
      </c>
      <c r="Z116" s="203" t="s">
        <v>141</v>
      </c>
    </row>
    <row r="117" spans="1:27" ht="13.5" customHeight="1" x14ac:dyDescent="0.2">
      <c r="A117" s="150" t="s">
        <v>36</v>
      </c>
      <c r="B117" s="233">
        <v>4400</v>
      </c>
      <c r="C117" s="676">
        <v>-1500</v>
      </c>
      <c r="D117" s="52"/>
      <c r="E117" s="52"/>
      <c r="F117" s="52"/>
      <c r="G117" s="52">
        <v>935</v>
      </c>
      <c r="H117" s="52"/>
      <c r="I117" s="52"/>
      <c r="J117" s="52"/>
      <c r="K117" s="52"/>
      <c r="L117" s="52"/>
      <c r="M117" s="52"/>
      <c r="N117" s="52"/>
      <c r="O117" s="52"/>
      <c r="P117" s="479">
        <f>SUM(B117:O117)</f>
        <v>3835</v>
      </c>
      <c r="Q117" s="599">
        <v>214.50655</v>
      </c>
      <c r="R117" s="810">
        <v>502.93666999999999</v>
      </c>
      <c r="S117" s="512">
        <v>1163.49019</v>
      </c>
      <c r="T117" s="442"/>
      <c r="U117" s="442"/>
      <c r="V117" s="442"/>
      <c r="W117" s="1132">
        <f>SUM(Q117:T117)</f>
        <v>1880.9334100000001</v>
      </c>
      <c r="X117" s="298"/>
      <c r="Y117" s="358">
        <f t="shared" si="133"/>
        <v>0.49046503520208606</v>
      </c>
      <c r="Z117" s="203" t="s">
        <v>142</v>
      </c>
    </row>
    <row r="118" spans="1:27" ht="13.5" hidden="1" customHeight="1" x14ac:dyDescent="0.2">
      <c r="A118" s="499" t="s">
        <v>219</v>
      </c>
      <c r="B118" s="504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962">
        <f>SUM(B118:O118)</f>
        <v>0</v>
      </c>
      <c r="Q118" s="855"/>
      <c r="R118" s="811"/>
      <c r="S118" s="513"/>
      <c r="T118" s="560"/>
      <c r="U118" s="445"/>
      <c r="V118" s="445"/>
      <c r="W118" s="1135">
        <f>SUM(Q118:T118)</f>
        <v>0</v>
      </c>
      <c r="X118" s="393"/>
      <c r="Y118" s="359" t="e">
        <f t="shared" si="133"/>
        <v>#DIV/0!</v>
      </c>
      <c r="Z118" s="203" t="s">
        <v>220</v>
      </c>
    </row>
    <row r="119" spans="1:27" ht="13.5" customHeight="1" x14ac:dyDescent="0.2">
      <c r="A119" s="148" t="s">
        <v>49</v>
      </c>
      <c r="B119" s="234">
        <f>SUM(B120,B122)</f>
        <v>15548</v>
      </c>
      <c r="C119" s="74">
        <f t="shared" ref="C119:E119" si="134">SUM(C120,C122)</f>
        <v>35</v>
      </c>
      <c r="D119" s="74">
        <f t="shared" ref="D119" si="135">SUM(D120,D122)</f>
        <v>0</v>
      </c>
      <c r="E119" s="74">
        <f t="shared" si="134"/>
        <v>0</v>
      </c>
      <c r="F119" s="74">
        <f t="shared" ref="F119:M119" si="136">SUM(F120,F122)</f>
        <v>0</v>
      </c>
      <c r="G119" s="74">
        <f t="shared" si="136"/>
        <v>0</v>
      </c>
      <c r="H119" s="74">
        <f t="shared" si="136"/>
        <v>0</v>
      </c>
      <c r="I119" s="74">
        <f t="shared" si="136"/>
        <v>0</v>
      </c>
      <c r="J119" s="74">
        <f t="shared" si="136"/>
        <v>0</v>
      </c>
      <c r="K119" s="74">
        <f t="shared" si="136"/>
        <v>0</v>
      </c>
      <c r="L119" s="74">
        <f t="shared" si="136"/>
        <v>0</v>
      </c>
      <c r="M119" s="74">
        <f t="shared" si="136"/>
        <v>0</v>
      </c>
      <c r="N119" s="74">
        <f>SUM(N120,N122)</f>
        <v>0</v>
      </c>
      <c r="O119" s="74">
        <f t="shared" ref="O119:T119" si="137">SUM(O120,O122)</f>
        <v>0</v>
      </c>
      <c r="P119" s="74">
        <f t="shared" si="137"/>
        <v>15583</v>
      </c>
      <c r="Q119" s="853">
        <f t="shared" si="137"/>
        <v>2169.0191799999998</v>
      </c>
      <c r="R119" s="808">
        <f t="shared" si="137"/>
        <v>3410.0523200000002</v>
      </c>
      <c r="S119" s="510">
        <f t="shared" si="137"/>
        <v>3353.99649</v>
      </c>
      <c r="T119" s="440">
        <f t="shared" si="137"/>
        <v>0</v>
      </c>
      <c r="U119" s="440"/>
      <c r="V119" s="440"/>
      <c r="W119" s="1134">
        <f t="shared" ref="W119" si="138">SUM(W120,W122)</f>
        <v>8933.0679899999996</v>
      </c>
      <c r="X119" s="149"/>
      <c r="Y119" s="385">
        <f t="shared" si="133"/>
        <v>0.5732572668934095</v>
      </c>
      <c r="Z119" s="202" t="s">
        <v>147</v>
      </c>
      <c r="AA119" t="s">
        <v>93</v>
      </c>
    </row>
    <row r="120" spans="1:27" ht="13.5" customHeight="1" x14ac:dyDescent="0.2">
      <c r="A120" s="151" t="s">
        <v>179</v>
      </c>
      <c r="B120" s="235">
        <v>15523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1">
        <f>SUM(B120:O120)</f>
        <v>15523</v>
      </c>
      <c r="Q120" s="856">
        <v>2169.0191799999998</v>
      </c>
      <c r="R120" s="812">
        <v>3382.8753200000001</v>
      </c>
      <c r="S120" s="514">
        <v>3327.9524900000001</v>
      </c>
      <c r="T120" s="444"/>
      <c r="U120" s="444"/>
      <c r="V120" s="444"/>
      <c r="W120" s="1131">
        <f>SUM(Q120:T120)</f>
        <v>8879.84699</v>
      </c>
      <c r="X120" s="145"/>
      <c r="Y120" s="383">
        <f t="shared" si="133"/>
        <v>0.57204451394704636</v>
      </c>
      <c r="Z120" s="203" t="s">
        <v>144</v>
      </c>
      <c r="AA120" s="181" t="s">
        <v>187</v>
      </c>
    </row>
    <row r="121" spans="1:27" ht="13.5" customHeight="1" x14ac:dyDescent="0.2">
      <c r="A121" s="152" t="s">
        <v>15</v>
      </c>
      <c r="B121" s="236">
        <v>210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963">
        <f>SUM(B121:O121)</f>
        <v>210</v>
      </c>
      <c r="Q121" s="857">
        <v>0</v>
      </c>
      <c r="R121" s="813">
        <v>30.071000000000002</v>
      </c>
      <c r="S121" s="515">
        <v>16.698</v>
      </c>
      <c r="T121" s="481"/>
      <c r="U121" s="481"/>
      <c r="V121" s="481"/>
      <c r="W121" s="1136">
        <f>SUM(Q121:T121)</f>
        <v>46.769000000000005</v>
      </c>
      <c r="X121" s="480"/>
      <c r="Y121" s="482">
        <f t="shared" si="133"/>
        <v>0.22270952380952383</v>
      </c>
      <c r="Z121" s="203" t="s">
        <v>145</v>
      </c>
      <c r="AA121" s="181" t="s">
        <v>94</v>
      </c>
    </row>
    <row r="122" spans="1:27" ht="13.5" customHeight="1" x14ac:dyDescent="0.2">
      <c r="A122" s="153" t="s">
        <v>180</v>
      </c>
      <c r="B122" s="237">
        <v>25</v>
      </c>
      <c r="C122" s="54">
        <v>35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964">
        <f>SUM(B122:O122)</f>
        <v>60</v>
      </c>
      <c r="Q122" s="858">
        <v>0</v>
      </c>
      <c r="R122" s="814">
        <v>27.177</v>
      </c>
      <c r="S122" s="516">
        <v>26.044</v>
      </c>
      <c r="T122" s="445"/>
      <c r="U122" s="445"/>
      <c r="V122" s="445"/>
      <c r="W122" s="1135">
        <f>SUM(Q122:T122)</f>
        <v>53.221000000000004</v>
      </c>
      <c r="X122" s="147"/>
      <c r="Y122" s="477">
        <f t="shared" si="133"/>
        <v>0.88701666666666668</v>
      </c>
      <c r="Z122" s="203" t="s">
        <v>146</v>
      </c>
      <c r="AA122" s="181" t="s">
        <v>188</v>
      </c>
    </row>
    <row r="123" spans="1:27" ht="16.5" customHeight="1" x14ac:dyDescent="0.2">
      <c r="A123" s="677" t="s">
        <v>374</v>
      </c>
      <c r="B123" s="672">
        <v>5895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4">
        <f t="shared" ref="P123" si="139">SUM(B123:O123)</f>
        <v>5895</v>
      </c>
      <c r="Q123" s="859">
        <v>619.44092000000001</v>
      </c>
      <c r="R123" s="815">
        <v>653.13783999999998</v>
      </c>
      <c r="S123" s="523">
        <v>1360.1467399999999</v>
      </c>
      <c r="T123" s="451"/>
      <c r="U123" s="451"/>
      <c r="V123" s="451"/>
      <c r="W123" s="1137">
        <f t="shared" ref="W123" si="140">SUM(Q123:T123)</f>
        <v>2632.7254999999996</v>
      </c>
      <c r="X123" s="394"/>
      <c r="Y123" s="372">
        <f t="shared" si="133"/>
        <v>0.44660313825275649</v>
      </c>
      <c r="Z123" s="202" t="s">
        <v>148</v>
      </c>
      <c r="AA123" s="181"/>
    </row>
    <row r="124" spans="1:27" ht="13.5" hidden="1" customHeight="1" x14ac:dyDescent="0.2">
      <c r="A124" s="719" t="s">
        <v>297</v>
      </c>
      <c r="B124" s="720">
        <v>0</v>
      </c>
      <c r="C124" s="721">
        <f t="shared" ref="C124:E124" si="141">SUM(C125:C126)</f>
        <v>0</v>
      </c>
      <c r="D124" s="721">
        <v>0</v>
      </c>
      <c r="E124" s="721">
        <f t="shared" si="141"/>
        <v>0</v>
      </c>
      <c r="F124" s="721"/>
      <c r="G124" s="721">
        <f t="shared" ref="G124:M124" si="142">SUM(G125:G126)</f>
        <v>0</v>
      </c>
      <c r="H124" s="721">
        <f t="shared" si="142"/>
        <v>0</v>
      </c>
      <c r="I124" s="721">
        <f t="shared" si="142"/>
        <v>0</v>
      </c>
      <c r="J124" s="721">
        <f t="shared" si="142"/>
        <v>0</v>
      </c>
      <c r="K124" s="899">
        <f t="shared" si="142"/>
        <v>0</v>
      </c>
      <c r="L124" s="721">
        <f t="shared" si="142"/>
        <v>0</v>
      </c>
      <c r="M124" s="721">
        <f t="shared" si="142"/>
        <v>0</v>
      </c>
      <c r="N124" s="721">
        <f>SUM(N125:N126)</f>
        <v>0</v>
      </c>
      <c r="O124" s="722">
        <f t="shared" ref="O124" si="143">SUM(O125:O126)</f>
        <v>0</v>
      </c>
      <c r="P124" s="721">
        <f>SUM(B124:O124)</f>
        <v>0</v>
      </c>
      <c r="Q124" s="860" t="s">
        <v>207</v>
      </c>
      <c r="R124" s="816" t="s">
        <v>208</v>
      </c>
      <c r="S124" s="725"/>
      <c r="T124" s="724">
        <v>0</v>
      </c>
      <c r="U124" s="724"/>
      <c r="V124" s="724"/>
      <c r="W124" s="1137" t="s">
        <v>207</v>
      </c>
      <c r="X124" s="723"/>
      <c r="Y124" s="937" t="s">
        <v>330</v>
      </c>
      <c r="Z124" s="202" t="s">
        <v>151</v>
      </c>
      <c r="AA124" t="s">
        <v>75</v>
      </c>
    </row>
    <row r="125" spans="1:27" ht="13.5" hidden="1" customHeight="1" x14ac:dyDescent="0.2">
      <c r="A125" s="144" t="s">
        <v>273</v>
      </c>
      <c r="B125" s="238"/>
      <c r="C125" s="76"/>
      <c r="D125" s="76"/>
      <c r="E125" s="76"/>
      <c r="F125" s="76"/>
      <c r="G125" s="76"/>
      <c r="H125" s="76"/>
      <c r="I125" s="76"/>
      <c r="J125" s="76"/>
      <c r="K125" s="673"/>
      <c r="L125" s="76"/>
      <c r="M125" s="76"/>
      <c r="N125" s="76"/>
      <c r="O125" s="673"/>
      <c r="P125" s="71">
        <f>SUM(B125:O125)</f>
        <v>0</v>
      </c>
      <c r="Q125" s="662"/>
      <c r="R125" s="817"/>
      <c r="S125" s="517"/>
      <c r="T125" s="446"/>
      <c r="U125" s="446"/>
      <c r="V125" s="446"/>
      <c r="W125" s="1131"/>
      <c r="X125" s="145"/>
      <c r="Y125" s="383" t="e">
        <f t="shared" si="133"/>
        <v>#DIV/0!</v>
      </c>
      <c r="Z125" s="203" t="s">
        <v>149</v>
      </c>
      <c r="AA125" s="181" t="s">
        <v>95</v>
      </c>
    </row>
    <row r="126" spans="1:27" ht="13.5" hidden="1" customHeight="1" x14ac:dyDescent="0.2">
      <c r="A126" s="146" t="s">
        <v>38</v>
      </c>
      <c r="B126" s="239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674"/>
      <c r="P126" s="965">
        <f>SUM(B126:O126)</f>
        <v>0</v>
      </c>
      <c r="Q126" s="600"/>
      <c r="R126" s="818"/>
      <c r="S126" s="518"/>
      <c r="T126" s="417"/>
      <c r="U126" s="417"/>
      <c r="V126" s="417"/>
      <c r="W126" s="1133"/>
      <c r="X126" s="395"/>
      <c r="Y126" s="358" t="e">
        <f t="shared" si="133"/>
        <v>#DIV/0!</v>
      </c>
      <c r="Z126" s="203" t="s">
        <v>150</v>
      </c>
      <c r="AA126" s="181" t="s">
        <v>96</v>
      </c>
    </row>
    <row r="127" spans="1:27" ht="15" customHeight="1" x14ac:dyDescent="0.2">
      <c r="A127" s="148" t="s">
        <v>14</v>
      </c>
      <c r="B127" s="231">
        <f t="shared" ref="B127:T127" si="144">SUM(B128:B135)</f>
        <v>5898</v>
      </c>
      <c r="C127" s="665">
        <f t="shared" ref="C127:E127" si="145">SUM(C128:C135)</f>
        <v>-20</v>
      </c>
      <c r="D127" s="74">
        <f t="shared" ref="D127" si="146">SUM(D128:D135)</f>
        <v>0</v>
      </c>
      <c r="E127" s="74">
        <f t="shared" si="145"/>
        <v>0</v>
      </c>
      <c r="F127" s="74">
        <f t="shared" ref="F127:M127" si="147">SUM(F128:F135)</f>
        <v>0</v>
      </c>
      <c r="G127" s="74">
        <f t="shared" si="147"/>
        <v>865</v>
      </c>
      <c r="H127" s="74">
        <f t="shared" si="147"/>
        <v>0</v>
      </c>
      <c r="I127" s="74">
        <f t="shared" si="147"/>
        <v>0</v>
      </c>
      <c r="J127" s="74">
        <f t="shared" si="147"/>
        <v>0</v>
      </c>
      <c r="K127" s="74">
        <f t="shared" si="147"/>
        <v>0</v>
      </c>
      <c r="L127" s="74">
        <f t="shared" si="147"/>
        <v>0</v>
      </c>
      <c r="M127" s="74">
        <f t="shared" si="147"/>
        <v>0</v>
      </c>
      <c r="N127" s="665">
        <f t="shared" si="144"/>
        <v>0</v>
      </c>
      <c r="O127" s="665">
        <f t="shared" si="144"/>
        <v>0</v>
      </c>
      <c r="P127" s="74">
        <f t="shared" si="144"/>
        <v>6743</v>
      </c>
      <c r="Q127" s="853">
        <f t="shared" si="144"/>
        <v>1267.6781700000001</v>
      </c>
      <c r="R127" s="808">
        <f t="shared" si="144"/>
        <v>1224.1689899999999</v>
      </c>
      <c r="S127" s="510">
        <f t="shared" si="144"/>
        <v>1360.0941599999999</v>
      </c>
      <c r="T127" s="440">
        <f t="shared" si="144"/>
        <v>0</v>
      </c>
      <c r="U127" s="440"/>
      <c r="V127" s="440"/>
      <c r="W127" s="1134">
        <f t="shared" ref="W127" si="148">SUM(W128:W135)</f>
        <v>3851.9413199999999</v>
      </c>
      <c r="X127" s="149"/>
      <c r="Y127" s="385">
        <f t="shared" si="133"/>
        <v>0.57125038113599291</v>
      </c>
      <c r="Z127" s="202" t="s">
        <v>151</v>
      </c>
      <c r="AA127" t="s">
        <v>74</v>
      </c>
    </row>
    <row r="128" spans="1:27" ht="12.75" hidden="1" customHeight="1" x14ac:dyDescent="0.2">
      <c r="A128" s="144" t="s">
        <v>39</v>
      </c>
      <c r="B128" s="240"/>
      <c r="C128" s="666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666"/>
      <c r="O128" s="666"/>
      <c r="P128" s="77">
        <f t="shared" ref="P128:P136" si="149">SUM(B128:O128)</f>
        <v>0</v>
      </c>
      <c r="Q128" s="861"/>
      <c r="R128" s="819"/>
      <c r="S128" s="519"/>
      <c r="T128" s="447"/>
      <c r="U128" s="447"/>
      <c r="V128" s="447"/>
      <c r="W128" s="1131">
        <f t="shared" ref="W128:W137" si="150">SUM(Q128:T128)</f>
        <v>0</v>
      </c>
      <c r="X128" s="145"/>
      <c r="Y128" s="383" t="e">
        <f t="shared" si="133"/>
        <v>#DIV/0!</v>
      </c>
      <c r="Z128" s="203" t="s">
        <v>149</v>
      </c>
      <c r="AA128" s="181" t="s">
        <v>100</v>
      </c>
    </row>
    <row r="129" spans="1:27" ht="12.75" customHeight="1" x14ac:dyDescent="0.2">
      <c r="A129" s="150" t="s">
        <v>376</v>
      </c>
      <c r="B129" s="241">
        <v>353</v>
      </c>
      <c r="C129" s="667">
        <v>-20</v>
      </c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667"/>
      <c r="O129" s="667"/>
      <c r="P129" s="56">
        <f t="shared" si="149"/>
        <v>333</v>
      </c>
      <c r="Q129" s="862">
        <v>32.755659999999999</v>
      </c>
      <c r="R129" s="820">
        <v>50.876640000000002</v>
      </c>
      <c r="S129" s="520">
        <v>132.15040999999999</v>
      </c>
      <c r="T129" s="448"/>
      <c r="U129" s="448"/>
      <c r="V129" s="448"/>
      <c r="W129" s="1132">
        <f t="shared" si="150"/>
        <v>215.78271000000001</v>
      </c>
      <c r="X129" s="298"/>
      <c r="Y129" s="358">
        <f t="shared" si="133"/>
        <v>0.64799612612612612</v>
      </c>
      <c r="Z129" s="203" t="s">
        <v>149</v>
      </c>
      <c r="AA129" s="181" t="s">
        <v>97</v>
      </c>
    </row>
    <row r="130" spans="1:27" ht="12.75" hidden="1" customHeight="1" x14ac:dyDescent="0.2">
      <c r="A130" s="150" t="s">
        <v>298</v>
      </c>
      <c r="B130" s="241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667"/>
      <c r="O130" s="56"/>
      <c r="P130" s="56">
        <f t="shared" si="149"/>
        <v>0</v>
      </c>
      <c r="Q130" s="862"/>
      <c r="R130" s="820"/>
      <c r="S130" s="520"/>
      <c r="T130" s="448"/>
      <c r="U130" s="448"/>
      <c r="V130" s="448"/>
      <c r="W130" s="1132">
        <f t="shared" si="150"/>
        <v>0</v>
      </c>
      <c r="X130" s="298"/>
      <c r="Y130" s="358" t="e">
        <f t="shared" si="133"/>
        <v>#DIV/0!</v>
      </c>
      <c r="Z130" s="203" t="s">
        <v>150</v>
      </c>
      <c r="AA130" s="181"/>
    </row>
    <row r="131" spans="1:27" ht="12.75" hidden="1" customHeight="1" x14ac:dyDescent="0.2">
      <c r="A131" s="150" t="s">
        <v>259</v>
      </c>
      <c r="B131" s="241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667"/>
      <c r="O131" s="56"/>
      <c r="P131" s="56">
        <f t="shared" si="149"/>
        <v>0</v>
      </c>
      <c r="Q131" s="862"/>
      <c r="R131" s="820"/>
      <c r="S131" s="520"/>
      <c r="T131" s="448"/>
      <c r="U131" s="448"/>
      <c r="V131" s="448"/>
      <c r="W131" s="1132">
        <f t="shared" si="150"/>
        <v>0</v>
      </c>
      <c r="X131" s="298"/>
      <c r="Y131" s="358" t="e">
        <f t="shared" si="133"/>
        <v>#DIV/0!</v>
      </c>
      <c r="Z131" s="203" t="s">
        <v>355</v>
      </c>
      <c r="AA131" s="181"/>
    </row>
    <row r="132" spans="1:27" ht="12.75" customHeight="1" x14ac:dyDescent="0.2">
      <c r="A132" s="150" t="s">
        <v>375</v>
      </c>
      <c r="B132" s="241">
        <v>5545</v>
      </c>
      <c r="C132" s="56"/>
      <c r="D132" s="56"/>
      <c r="E132" s="56"/>
      <c r="F132" s="56"/>
      <c r="G132" s="56">
        <v>865</v>
      </c>
      <c r="H132" s="56"/>
      <c r="I132" s="56"/>
      <c r="J132" s="56"/>
      <c r="K132" s="56"/>
      <c r="L132" s="56"/>
      <c r="M132" s="56"/>
      <c r="N132" s="667"/>
      <c r="O132" s="56"/>
      <c r="P132" s="56">
        <f t="shared" si="149"/>
        <v>6410</v>
      </c>
      <c r="Q132" s="862">
        <v>1234.9225100000001</v>
      </c>
      <c r="R132" s="820">
        <v>1173.2923499999999</v>
      </c>
      <c r="S132" s="520">
        <v>1227.9437499999999</v>
      </c>
      <c r="T132" s="448"/>
      <c r="U132" s="448"/>
      <c r="V132" s="448"/>
      <c r="W132" s="1132">
        <f t="shared" si="150"/>
        <v>3636.15861</v>
      </c>
      <c r="X132" s="298"/>
      <c r="Y132" s="358">
        <f t="shared" si="133"/>
        <v>0.56726343369734789</v>
      </c>
      <c r="Z132" s="203" t="s">
        <v>150</v>
      </c>
      <c r="AA132" s="181" t="s">
        <v>98</v>
      </c>
    </row>
    <row r="133" spans="1:27" ht="12.75" hidden="1" customHeight="1" x14ac:dyDescent="0.2">
      <c r="A133" s="154" t="s">
        <v>272</v>
      </c>
      <c r="B133" s="241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>
        <f t="shared" si="149"/>
        <v>0</v>
      </c>
      <c r="Q133" s="862"/>
      <c r="R133" s="820"/>
      <c r="S133" s="520"/>
      <c r="T133" s="448"/>
      <c r="U133" s="448"/>
      <c r="V133" s="448"/>
      <c r="W133" s="1132">
        <f t="shared" si="150"/>
        <v>0</v>
      </c>
      <c r="X133" s="298"/>
      <c r="Y133" s="358"/>
      <c r="Z133" s="203" t="s">
        <v>268</v>
      </c>
      <c r="AA133" s="181" t="s">
        <v>99</v>
      </c>
    </row>
    <row r="134" spans="1:27" ht="12.75" hidden="1" customHeight="1" x14ac:dyDescent="0.2">
      <c r="A134" s="150"/>
      <c r="B134" s="242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>
        <f t="shared" si="149"/>
        <v>0</v>
      </c>
      <c r="Q134" s="863"/>
      <c r="R134" s="821"/>
      <c r="S134" s="521"/>
      <c r="T134" s="449"/>
      <c r="U134" s="449"/>
      <c r="V134" s="449"/>
      <c r="W134" s="1132">
        <f t="shared" si="150"/>
        <v>0</v>
      </c>
      <c r="X134" s="298"/>
      <c r="Y134" s="358" t="e">
        <f t="shared" si="133"/>
        <v>#DIV/0!</v>
      </c>
      <c r="Z134" s="204"/>
    </row>
    <row r="135" spans="1:27" ht="12.75" hidden="1" customHeight="1" x14ac:dyDescent="0.2">
      <c r="A135" s="150"/>
      <c r="B135" s="243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>
        <f t="shared" si="149"/>
        <v>0</v>
      </c>
      <c r="Q135" s="864"/>
      <c r="R135" s="822"/>
      <c r="S135" s="522"/>
      <c r="T135" s="450"/>
      <c r="U135" s="450"/>
      <c r="V135" s="450"/>
      <c r="W135" s="1132">
        <f t="shared" si="150"/>
        <v>0</v>
      </c>
      <c r="X135" s="298"/>
      <c r="Y135" s="358" t="e">
        <f t="shared" si="133"/>
        <v>#DIV/0!</v>
      </c>
      <c r="Z135" s="204"/>
    </row>
    <row r="136" spans="1:27" ht="16.5" customHeight="1" x14ac:dyDescent="0.2">
      <c r="A136" s="155" t="s">
        <v>300</v>
      </c>
      <c r="B136" s="244">
        <v>1873</v>
      </c>
      <c r="C136" s="64"/>
      <c r="D136" s="64"/>
      <c r="E136" s="64"/>
      <c r="F136" s="64"/>
      <c r="G136" s="64"/>
      <c r="H136" s="64"/>
      <c r="I136" s="732">
        <v>165.99299999999999</v>
      </c>
      <c r="J136" s="64"/>
      <c r="K136" s="64"/>
      <c r="L136" s="732"/>
      <c r="M136" s="64"/>
      <c r="N136" s="64"/>
      <c r="O136" s="64"/>
      <c r="P136" s="64">
        <f t="shared" si="149"/>
        <v>2038.9929999999999</v>
      </c>
      <c r="Q136" s="859">
        <v>395.41034999999999</v>
      </c>
      <c r="R136" s="815">
        <v>301.96685000000002</v>
      </c>
      <c r="S136" s="523">
        <v>247.6198</v>
      </c>
      <c r="T136" s="451"/>
      <c r="U136" s="451"/>
      <c r="V136" s="451"/>
      <c r="W136" s="1137">
        <f t="shared" si="150"/>
        <v>944.99700000000007</v>
      </c>
      <c r="X136" s="156"/>
      <c r="Y136" s="372">
        <f t="shared" si="133"/>
        <v>0.46346260139196166</v>
      </c>
      <c r="Z136" s="202" t="s">
        <v>153</v>
      </c>
      <c r="AA136" t="s">
        <v>99</v>
      </c>
    </row>
    <row r="137" spans="1:27" ht="15" customHeight="1" x14ac:dyDescent="0.2">
      <c r="A137" s="148" t="s">
        <v>323</v>
      </c>
      <c r="B137" s="921">
        <f>SUM(B138:B140)</f>
        <v>51517</v>
      </c>
      <c r="C137" s="1018">
        <f>SUM(C138:C140)</f>
        <v>81.451999999999998</v>
      </c>
      <c r="D137" s="922">
        <f t="shared" ref="D137:T137" si="151">SUM(D138:D140)</f>
        <v>0</v>
      </c>
      <c r="E137" s="922">
        <f t="shared" si="151"/>
        <v>0</v>
      </c>
      <c r="F137" s="922">
        <f t="shared" si="151"/>
        <v>0</v>
      </c>
      <c r="G137" s="922">
        <f t="shared" si="151"/>
        <v>2372.11</v>
      </c>
      <c r="H137" s="922">
        <f t="shared" si="151"/>
        <v>0</v>
      </c>
      <c r="I137" s="922">
        <f t="shared" si="151"/>
        <v>1722.098</v>
      </c>
      <c r="J137" s="922">
        <f t="shared" si="151"/>
        <v>0</v>
      </c>
      <c r="K137" s="922">
        <f t="shared" si="151"/>
        <v>0</v>
      </c>
      <c r="L137" s="1018">
        <f t="shared" si="151"/>
        <v>0</v>
      </c>
      <c r="M137" s="922">
        <f t="shared" si="151"/>
        <v>0</v>
      </c>
      <c r="N137" s="922">
        <f t="shared" si="151"/>
        <v>0</v>
      </c>
      <c r="O137" s="922">
        <f t="shared" si="151"/>
        <v>0</v>
      </c>
      <c r="P137" s="1018">
        <f>SUM(P138:P139)</f>
        <v>55692.659999999996</v>
      </c>
      <c r="Q137" s="1019">
        <f t="shared" si="151"/>
        <v>12614.069600000001</v>
      </c>
      <c r="R137" s="1018">
        <f t="shared" si="151"/>
        <v>12326.4907</v>
      </c>
      <c r="S137" s="1018">
        <f t="shared" si="151"/>
        <v>13139.98</v>
      </c>
      <c r="T137" s="1018">
        <f t="shared" si="151"/>
        <v>0</v>
      </c>
      <c r="U137" s="1018"/>
      <c r="V137" s="1018"/>
      <c r="W137" s="1138">
        <f t="shared" si="150"/>
        <v>38080.540300000001</v>
      </c>
      <c r="X137" s="923"/>
      <c r="Y137" s="385">
        <f t="shared" ref="Y137" si="152">W137/P137</f>
        <v>0.68376228213915446</v>
      </c>
      <c r="Z137" s="202" t="s">
        <v>154</v>
      </c>
      <c r="AA137" t="s">
        <v>101</v>
      </c>
    </row>
    <row r="138" spans="1:27" ht="12.75" customHeight="1" x14ac:dyDescent="0.2">
      <c r="A138" s="144" t="s">
        <v>351</v>
      </c>
      <c r="B138" s="232">
        <v>50360</v>
      </c>
      <c r="C138" s="500">
        <v>81.451999999999998</v>
      </c>
      <c r="D138" s="500"/>
      <c r="E138" s="500"/>
      <c r="F138" s="500"/>
      <c r="G138" s="500">
        <v>2372.11</v>
      </c>
      <c r="H138" s="500"/>
      <c r="I138" s="500">
        <v>1672.098</v>
      </c>
      <c r="J138" s="500"/>
      <c r="K138" s="500"/>
      <c r="L138" s="500"/>
      <c r="M138" s="500"/>
      <c r="N138" s="500"/>
      <c r="O138" s="675"/>
      <c r="P138" s="1062">
        <f>SUM(B138:O138)</f>
        <v>54485.659999999996</v>
      </c>
      <c r="Q138" s="854">
        <v>12386.61</v>
      </c>
      <c r="R138" s="809">
        <v>12040.544</v>
      </c>
      <c r="S138" s="511">
        <v>12893.234</v>
      </c>
      <c r="T138" s="441"/>
      <c r="U138" s="441"/>
      <c r="V138" s="441"/>
      <c r="W138" s="1131">
        <f>SUM(Q138:T138)</f>
        <v>37320.388000000006</v>
      </c>
      <c r="X138" s="145"/>
      <c r="Y138" s="383">
        <f t="shared" si="133"/>
        <v>0.68495798711073719</v>
      </c>
      <c r="Z138" s="203" t="s">
        <v>353</v>
      </c>
      <c r="AA138" s="181" t="s">
        <v>189</v>
      </c>
    </row>
    <row r="139" spans="1:27" ht="12.75" customHeight="1" x14ac:dyDescent="0.2">
      <c r="A139" s="150" t="s">
        <v>350</v>
      </c>
      <c r="B139" s="233">
        <v>1157</v>
      </c>
      <c r="C139" s="52"/>
      <c r="D139" s="52"/>
      <c r="E139" s="52"/>
      <c r="F139" s="52"/>
      <c r="G139" s="52"/>
      <c r="H139" s="52"/>
      <c r="I139" s="52">
        <v>50</v>
      </c>
      <c r="J139" s="52"/>
      <c r="K139" s="679"/>
      <c r="L139" s="52"/>
      <c r="M139" s="52"/>
      <c r="N139" s="52"/>
      <c r="O139" s="676"/>
      <c r="P139" s="479">
        <f>SUM(B139:O139)</f>
        <v>1207</v>
      </c>
      <c r="Q139" s="599">
        <v>227.45959999999999</v>
      </c>
      <c r="R139" s="810">
        <v>285.94670000000002</v>
      </c>
      <c r="S139" s="512">
        <v>246.74600000000001</v>
      </c>
      <c r="T139" s="442"/>
      <c r="U139" s="442"/>
      <c r="V139" s="442"/>
      <c r="W139" s="1132">
        <f>SUM(Q139:T139)</f>
        <v>760.15229999999997</v>
      </c>
      <c r="X139" s="298"/>
      <c r="Y139" s="358">
        <f t="shared" si="133"/>
        <v>0.62978649544324772</v>
      </c>
      <c r="Z139" s="203" t="s">
        <v>354</v>
      </c>
      <c r="AA139" s="181" t="s">
        <v>80</v>
      </c>
    </row>
    <row r="140" spans="1:27" ht="12.75" hidden="1" customHeight="1" x14ac:dyDescent="0.2">
      <c r="A140" s="146" t="s">
        <v>130</v>
      </c>
      <c r="B140" s="245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964">
        <f>SUM(B140:O140)</f>
        <v>0</v>
      </c>
      <c r="Q140" s="865"/>
      <c r="R140" s="823"/>
      <c r="S140" s="524"/>
      <c r="T140" s="408"/>
      <c r="U140" s="612"/>
      <c r="V140" s="612"/>
      <c r="W140" s="1135">
        <f>SUM(Q140:T140)</f>
        <v>0</v>
      </c>
      <c r="X140" s="394"/>
      <c r="Y140" s="358" t="e">
        <f t="shared" si="133"/>
        <v>#DIV/0!</v>
      </c>
      <c r="Z140" s="203" t="s">
        <v>152</v>
      </c>
      <c r="AA140" s="181" t="s">
        <v>190</v>
      </c>
    </row>
    <row r="141" spans="1:27" ht="16.5" customHeight="1" x14ac:dyDescent="0.2">
      <c r="A141" s="155" t="s">
        <v>40</v>
      </c>
      <c r="B141" s="244">
        <v>1833</v>
      </c>
      <c r="C141" s="64"/>
      <c r="D141" s="64"/>
      <c r="E141" s="64"/>
      <c r="F141" s="64"/>
      <c r="G141" s="64"/>
      <c r="H141" s="64"/>
      <c r="I141" s="64">
        <v>130</v>
      </c>
      <c r="J141" s="64"/>
      <c r="K141" s="64"/>
      <c r="L141" s="64"/>
      <c r="M141" s="64"/>
      <c r="N141" s="64"/>
      <c r="O141" s="64"/>
      <c r="P141" s="64">
        <f>SUM(B141:O141)</f>
        <v>1963</v>
      </c>
      <c r="Q141" s="859">
        <v>385.93</v>
      </c>
      <c r="R141" s="815">
        <v>423.7</v>
      </c>
      <c r="S141" s="523">
        <v>439.02</v>
      </c>
      <c r="T141" s="451"/>
      <c r="U141" s="451"/>
      <c r="V141" s="451"/>
      <c r="W141" s="1137">
        <f>SUM(Q141:T141)</f>
        <v>1248.6500000000001</v>
      </c>
      <c r="X141" s="156"/>
      <c r="Y141" s="372">
        <f t="shared" si="133"/>
        <v>0.63609271523178812</v>
      </c>
      <c r="Z141" s="202" t="s">
        <v>155</v>
      </c>
      <c r="AA141" t="s">
        <v>102</v>
      </c>
    </row>
    <row r="142" spans="1:27" ht="18" customHeight="1" x14ac:dyDescent="0.2">
      <c r="A142" s="157" t="s">
        <v>301</v>
      </c>
      <c r="B142" s="246">
        <f>SUM(B143:B148)</f>
        <v>10079</v>
      </c>
      <c r="C142" s="566">
        <f t="shared" ref="C142" si="153">SUM(C143:C148)</f>
        <v>0</v>
      </c>
      <c r="D142" s="566">
        <f>SUM(D143:D148)</f>
        <v>0</v>
      </c>
      <c r="E142" s="66">
        <f>SUM(E143:E148)</f>
        <v>0</v>
      </c>
      <c r="F142" s="66">
        <f>SUM(F143:F148)</f>
        <v>0</v>
      </c>
      <c r="G142" s="66">
        <f t="shared" ref="G142:M142" si="154">SUM(G143:G148)</f>
        <v>890.58399999999995</v>
      </c>
      <c r="H142" s="66">
        <f t="shared" si="154"/>
        <v>0</v>
      </c>
      <c r="I142" s="566">
        <f t="shared" si="154"/>
        <v>132.36000000000001</v>
      </c>
      <c r="J142" s="66">
        <f t="shared" si="154"/>
        <v>0</v>
      </c>
      <c r="K142" s="1051">
        <f t="shared" si="154"/>
        <v>0</v>
      </c>
      <c r="L142" s="66">
        <f t="shared" si="154"/>
        <v>0</v>
      </c>
      <c r="M142" s="66">
        <f t="shared" si="154"/>
        <v>0</v>
      </c>
      <c r="N142" s="66">
        <f>SUM(N143:N148)</f>
        <v>0</v>
      </c>
      <c r="O142" s="66">
        <f t="shared" ref="O142:P142" si="155">SUM(O143:O148)</f>
        <v>0</v>
      </c>
      <c r="P142" s="566">
        <f t="shared" si="155"/>
        <v>11101.944</v>
      </c>
      <c r="Q142" s="456">
        <f t="shared" ref="Q142" si="156">SUM(Q143:Q148)</f>
        <v>3024</v>
      </c>
      <c r="R142" s="824">
        <f t="shared" ref="R142" si="157">SUM(R143:R148)</f>
        <v>0</v>
      </c>
      <c r="S142" s="525">
        <f t="shared" ref="S142" si="158">SUM(S143:S148)</f>
        <v>8107.9439999999995</v>
      </c>
      <c r="T142" s="452">
        <f t="shared" ref="T142:W142" si="159">SUM(T143:T148)</f>
        <v>0</v>
      </c>
      <c r="U142" s="452"/>
      <c r="V142" s="452"/>
      <c r="W142" s="1139">
        <f t="shared" si="159"/>
        <v>11131.944</v>
      </c>
      <c r="X142" s="396"/>
      <c r="Y142" s="386">
        <f t="shared" si="133"/>
        <v>1.0027022294473833</v>
      </c>
      <c r="Z142" s="205" t="s">
        <v>156</v>
      </c>
      <c r="AA142" t="s">
        <v>109</v>
      </c>
    </row>
    <row r="143" spans="1:27" ht="12.75" customHeight="1" x14ac:dyDescent="0.2">
      <c r="A143" s="159" t="s">
        <v>181</v>
      </c>
      <c r="B143" s="247">
        <v>1282</v>
      </c>
      <c r="C143" s="80"/>
      <c r="D143" s="80"/>
      <c r="E143" s="80"/>
      <c r="F143" s="80"/>
      <c r="G143" s="80"/>
      <c r="H143" s="80"/>
      <c r="I143" s="1046"/>
      <c r="J143" s="80"/>
      <c r="K143" s="1050"/>
      <c r="L143" s="80"/>
      <c r="M143" s="80"/>
      <c r="N143" s="80"/>
      <c r="O143" s="80"/>
      <c r="P143" s="279">
        <f>SUM(B143:O143)</f>
        <v>1282</v>
      </c>
      <c r="Q143" s="866">
        <v>385</v>
      </c>
      <c r="R143" s="825"/>
      <c r="S143" s="526">
        <v>897</v>
      </c>
      <c r="T143" s="453"/>
      <c r="U143" s="453"/>
      <c r="V143" s="453"/>
      <c r="W143" s="1140">
        <f t="shared" ref="W143:W148" si="160">SUM(Q143:T143)</f>
        <v>1282</v>
      </c>
      <c r="X143" s="397"/>
      <c r="Y143" s="387">
        <f t="shared" si="133"/>
        <v>1</v>
      </c>
      <c r="Z143" s="203" t="s">
        <v>356</v>
      </c>
      <c r="AA143" s="181" t="s">
        <v>103</v>
      </c>
    </row>
    <row r="144" spans="1:27" ht="12.75" customHeight="1" x14ac:dyDescent="0.2">
      <c r="A144" s="161" t="s">
        <v>42</v>
      </c>
      <c r="B144" s="248">
        <v>448</v>
      </c>
      <c r="C144" s="78"/>
      <c r="D144" s="78"/>
      <c r="E144" s="78"/>
      <c r="F144" s="78"/>
      <c r="G144" s="78"/>
      <c r="H144" s="78"/>
      <c r="I144" s="1047"/>
      <c r="J144" s="78"/>
      <c r="K144" s="78"/>
      <c r="L144" s="78"/>
      <c r="M144" s="78"/>
      <c r="N144" s="78"/>
      <c r="O144" s="78"/>
      <c r="P144" s="280">
        <f>SUM(B144:O144)</f>
        <v>448</v>
      </c>
      <c r="Q144" s="867">
        <v>134</v>
      </c>
      <c r="R144" s="826"/>
      <c r="S144" s="527">
        <v>314</v>
      </c>
      <c r="T144" s="454"/>
      <c r="U144" s="454"/>
      <c r="V144" s="454"/>
      <c r="W144" s="1141">
        <f t="shared" si="160"/>
        <v>448</v>
      </c>
      <c r="X144" s="162"/>
      <c r="Y144" s="388">
        <f t="shared" si="133"/>
        <v>1</v>
      </c>
      <c r="Z144" s="203" t="s">
        <v>357</v>
      </c>
      <c r="AA144" s="181" t="s">
        <v>104</v>
      </c>
    </row>
    <row r="145" spans="1:27" ht="12.75" customHeight="1" x14ac:dyDescent="0.2">
      <c r="A145" s="161" t="s">
        <v>43</v>
      </c>
      <c r="B145" s="248">
        <v>1282</v>
      </c>
      <c r="C145" s="78"/>
      <c r="D145" s="78"/>
      <c r="E145" s="78"/>
      <c r="F145" s="78"/>
      <c r="G145" s="78">
        <v>76</v>
      </c>
      <c r="H145" s="78"/>
      <c r="I145" s="1047"/>
      <c r="J145" s="78"/>
      <c r="K145" s="78"/>
      <c r="L145" s="78"/>
      <c r="M145" s="78"/>
      <c r="N145" s="78"/>
      <c r="O145" s="78"/>
      <c r="P145" s="280">
        <f t="shared" ref="P145:P148" si="161">SUM(B145:O145)</f>
        <v>1358</v>
      </c>
      <c r="Q145" s="867">
        <v>385</v>
      </c>
      <c r="R145" s="826"/>
      <c r="S145" s="527">
        <v>973</v>
      </c>
      <c r="T145" s="454"/>
      <c r="U145" s="454"/>
      <c r="V145" s="454"/>
      <c r="W145" s="1141">
        <f t="shared" si="160"/>
        <v>1358</v>
      </c>
      <c r="X145" s="162"/>
      <c r="Y145" s="388">
        <f t="shared" si="133"/>
        <v>1</v>
      </c>
      <c r="Z145" s="203" t="s">
        <v>358</v>
      </c>
      <c r="AA145" s="181" t="s">
        <v>105</v>
      </c>
    </row>
    <row r="146" spans="1:27" ht="12.75" customHeight="1" x14ac:dyDescent="0.2">
      <c r="A146" s="161" t="s">
        <v>44</v>
      </c>
      <c r="B146" s="248">
        <v>2600</v>
      </c>
      <c r="C146" s="78"/>
      <c r="D146" s="78"/>
      <c r="E146" s="78"/>
      <c r="F146" s="78"/>
      <c r="G146" s="78"/>
      <c r="H146" s="78"/>
      <c r="I146" s="1047"/>
      <c r="J146" s="78"/>
      <c r="K146" s="898"/>
      <c r="L146" s="78"/>
      <c r="M146" s="78"/>
      <c r="N146" s="78"/>
      <c r="O146" s="78"/>
      <c r="P146" s="280">
        <f t="shared" si="161"/>
        <v>2600</v>
      </c>
      <c r="Q146" s="867">
        <v>780</v>
      </c>
      <c r="R146" s="826"/>
      <c r="S146" s="527">
        <v>1820</v>
      </c>
      <c r="T146" s="454"/>
      <c r="U146" s="454"/>
      <c r="V146" s="454"/>
      <c r="W146" s="1141">
        <f t="shared" si="160"/>
        <v>2600</v>
      </c>
      <c r="X146" s="162"/>
      <c r="Y146" s="388">
        <f t="shared" si="133"/>
        <v>1</v>
      </c>
      <c r="Z146" s="203" t="s">
        <v>359</v>
      </c>
      <c r="AA146" s="181" t="s">
        <v>106</v>
      </c>
    </row>
    <row r="147" spans="1:27" ht="12.75" customHeight="1" x14ac:dyDescent="0.2">
      <c r="A147" s="161" t="s">
        <v>45</v>
      </c>
      <c r="B147" s="248">
        <v>1867</v>
      </c>
      <c r="C147" s="78"/>
      <c r="D147" s="78"/>
      <c r="E147" s="78"/>
      <c r="F147" s="78"/>
      <c r="G147" s="78">
        <v>183</v>
      </c>
      <c r="H147" s="78"/>
      <c r="I147" s="1047">
        <v>132.36000000000001</v>
      </c>
      <c r="J147" s="78"/>
      <c r="K147" s="78"/>
      <c r="L147" s="78"/>
      <c r="M147" s="78"/>
      <c r="N147" s="78"/>
      <c r="O147" s="78"/>
      <c r="P147" s="1081">
        <f t="shared" si="161"/>
        <v>2182.36</v>
      </c>
      <c r="Q147" s="867">
        <v>560</v>
      </c>
      <c r="R147" s="826"/>
      <c r="S147" s="527">
        <v>1805.36</v>
      </c>
      <c r="T147" s="454"/>
      <c r="U147" s="454"/>
      <c r="V147" s="454"/>
      <c r="W147" s="1141">
        <f t="shared" si="160"/>
        <v>2365.3599999999997</v>
      </c>
      <c r="X147" s="162"/>
      <c r="Y147" s="388">
        <f t="shared" si="133"/>
        <v>1.0838541762129068</v>
      </c>
      <c r="Z147" s="203" t="s">
        <v>360</v>
      </c>
      <c r="AA147" s="181" t="s">
        <v>107</v>
      </c>
    </row>
    <row r="148" spans="1:27" ht="12.75" customHeight="1" x14ac:dyDescent="0.2">
      <c r="A148" s="163" t="s">
        <v>46</v>
      </c>
      <c r="B148" s="249">
        <v>2600</v>
      </c>
      <c r="C148" s="79"/>
      <c r="D148" s="79"/>
      <c r="E148" s="79"/>
      <c r="F148" s="79"/>
      <c r="G148" s="1048">
        <v>631.58399999999995</v>
      </c>
      <c r="H148" s="1048"/>
      <c r="I148" s="1048"/>
      <c r="J148" s="1048"/>
      <c r="K148" s="1048"/>
      <c r="L148" s="1048"/>
      <c r="M148" s="1048"/>
      <c r="N148" s="1048"/>
      <c r="O148" s="1048"/>
      <c r="P148" s="1064">
        <f t="shared" si="161"/>
        <v>3231.5839999999998</v>
      </c>
      <c r="Q148" s="868">
        <v>780</v>
      </c>
      <c r="R148" s="827"/>
      <c r="S148" s="528">
        <v>2298.5839999999998</v>
      </c>
      <c r="T148" s="455"/>
      <c r="U148" s="613"/>
      <c r="V148" s="613"/>
      <c r="W148" s="1141">
        <f t="shared" si="160"/>
        <v>3078.5839999999998</v>
      </c>
      <c r="X148" s="164"/>
      <c r="Y148" s="389">
        <f t="shared" si="133"/>
        <v>0.95265479715210866</v>
      </c>
      <c r="Z148" s="203" t="s">
        <v>361</v>
      </c>
      <c r="AA148" s="181" t="s">
        <v>108</v>
      </c>
    </row>
    <row r="149" spans="1:27" ht="17.25" customHeight="1" x14ac:dyDescent="0.2">
      <c r="A149" s="157" t="s">
        <v>302</v>
      </c>
      <c r="B149" s="246">
        <f>SUM(B150,B155)</f>
        <v>2700</v>
      </c>
      <c r="C149" s="246">
        <f t="shared" ref="C149:T149" si="162">SUM(C150,C155)</f>
        <v>0</v>
      </c>
      <c r="D149" s="246">
        <f t="shared" ref="D149" si="163">SUM(D150,D155)</f>
        <v>0</v>
      </c>
      <c r="E149" s="680">
        <f t="shared" ref="E149:M149" si="164">SUM(E150,E155)</f>
        <v>-116</v>
      </c>
      <c r="F149" s="246">
        <f t="shared" si="164"/>
        <v>275</v>
      </c>
      <c r="G149" s="246">
        <f t="shared" si="164"/>
        <v>0</v>
      </c>
      <c r="H149" s="246">
        <f t="shared" si="164"/>
        <v>250</v>
      </c>
      <c r="I149" s="246">
        <f t="shared" si="164"/>
        <v>-500</v>
      </c>
      <c r="J149" s="246">
        <f t="shared" si="164"/>
        <v>0</v>
      </c>
      <c r="K149" s="680">
        <f t="shared" si="164"/>
        <v>0</v>
      </c>
      <c r="L149" s="246">
        <f t="shared" si="164"/>
        <v>0</v>
      </c>
      <c r="M149" s="246">
        <f t="shared" si="164"/>
        <v>0</v>
      </c>
      <c r="N149" s="246">
        <f t="shared" si="162"/>
        <v>0</v>
      </c>
      <c r="O149" s="246">
        <f t="shared" si="162"/>
        <v>0</v>
      </c>
      <c r="P149" s="66">
        <f t="shared" si="162"/>
        <v>2609</v>
      </c>
      <c r="Q149" s="456">
        <f t="shared" si="162"/>
        <v>0</v>
      </c>
      <c r="R149" s="828">
        <f t="shared" si="162"/>
        <v>2099.6475</v>
      </c>
      <c r="S149" s="525">
        <f t="shared" si="162"/>
        <v>250</v>
      </c>
      <c r="T149" s="456">
        <f t="shared" si="162"/>
        <v>0</v>
      </c>
      <c r="U149" s="456"/>
      <c r="V149" s="456"/>
      <c r="W149" s="1139">
        <f t="shared" ref="W149" si="165">SUM(W150,W155)</f>
        <v>2349.6475</v>
      </c>
      <c r="X149" s="396"/>
      <c r="Y149" s="386">
        <f t="shared" si="133"/>
        <v>0.90059313913376771</v>
      </c>
      <c r="Z149" s="205" t="s">
        <v>157</v>
      </c>
      <c r="AA149" s="183" t="s">
        <v>110</v>
      </c>
    </row>
    <row r="150" spans="1:27" ht="14.25" customHeight="1" x14ac:dyDescent="0.2">
      <c r="A150" s="165" t="s">
        <v>47</v>
      </c>
      <c r="B150" s="250">
        <f t="shared" ref="B150:T150" si="166">SUM(B151:B154)</f>
        <v>2700</v>
      </c>
      <c r="C150" s="81">
        <f t="shared" ref="C150:E150" si="167">SUM(C151:C154)</f>
        <v>0</v>
      </c>
      <c r="D150" s="81">
        <f t="shared" ref="D150" si="168">SUM(D151:D154)</f>
        <v>0</v>
      </c>
      <c r="E150" s="655">
        <f t="shared" si="167"/>
        <v>-116</v>
      </c>
      <c r="F150" s="81">
        <f t="shared" ref="F150" si="169">SUM(F151:F154)</f>
        <v>275</v>
      </c>
      <c r="G150" s="81">
        <f t="shared" ref="G150:M150" si="170">SUM(G151:G154)</f>
        <v>0</v>
      </c>
      <c r="H150" s="81">
        <f t="shared" si="170"/>
        <v>0</v>
      </c>
      <c r="I150" s="81">
        <f t="shared" si="170"/>
        <v>-500</v>
      </c>
      <c r="J150" s="81">
        <f t="shared" si="170"/>
        <v>0</v>
      </c>
      <c r="K150" s="655">
        <f t="shared" si="170"/>
        <v>0</v>
      </c>
      <c r="L150" s="81">
        <f t="shared" si="170"/>
        <v>0</v>
      </c>
      <c r="M150" s="81">
        <f t="shared" si="170"/>
        <v>0</v>
      </c>
      <c r="N150" s="81">
        <f t="shared" si="166"/>
        <v>0</v>
      </c>
      <c r="O150" s="81">
        <f t="shared" si="166"/>
        <v>0</v>
      </c>
      <c r="P150" s="81">
        <f t="shared" si="166"/>
        <v>2359</v>
      </c>
      <c r="Q150" s="869">
        <f t="shared" si="166"/>
        <v>0</v>
      </c>
      <c r="R150" s="829">
        <f t="shared" si="166"/>
        <v>2099.6475</v>
      </c>
      <c r="S150" s="529">
        <f t="shared" si="166"/>
        <v>0</v>
      </c>
      <c r="T150" s="457">
        <f t="shared" si="166"/>
        <v>0</v>
      </c>
      <c r="U150" s="457"/>
      <c r="V150" s="457"/>
      <c r="W150" s="1142">
        <f t="shared" ref="W150" si="171">SUM(W151:W154)</f>
        <v>2099.6475</v>
      </c>
      <c r="X150" s="166"/>
      <c r="Y150" s="382">
        <f t="shared" si="133"/>
        <v>0.89005828740991944</v>
      </c>
      <c r="Z150" s="202" t="s">
        <v>407</v>
      </c>
      <c r="AA150" s="182" t="s">
        <v>112</v>
      </c>
    </row>
    <row r="151" spans="1:27" ht="12.75" customHeight="1" x14ac:dyDescent="0.2">
      <c r="A151" s="210" t="s">
        <v>274</v>
      </c>
      <c r="B151" s="251">
        <v>2200</v>
      </c>
      <c r="C151" s="211"/>
      <c r="D151" s="211"/>
      <c r="E151" s="593">
        <v>-116</v>
      </c>
      <c r="F151" s="593"/>
      <c r="G151" s="211"/>
      <c r="H151" s="211"/>
      <c r="I151" s="211">
        <v>-500</v>
      </c>
      <c r="J151" s="211"/>
      <c r="K151" s="593"/>
      <c r="L151" s="211"/>
      <c r="M151" s="211"/>
      <c r="N151" s="211"/>
      <c r="O151" s="211"/>
      <c r="P151" s="966">
        <f>SUM(B151:O151)</f>
        <v>1584</v>
      </c>
      <c r="Q151" s="870"/>
      <c r="R151" s="830">
        <v>1574.6475</v>
      </c>
      <c r="S151" s="530">
        <v>0</v>
      </c>
      <c r="T151" s="458"/>
      <c r="U151" s="458"/>
      <c r="V151" s="458"/>
      <c r="W151" s="1143">
        <f>SUM(Q151:T151)</f>
        <v>1574.6475</v>
      </c>
      <c r="X151" s="646"/>
      <c r="Y151" s="647">
        <f t="shared" si="133"/>
        <v>0.99409564393939398</v>
      </c>
      <c r="Z151" s="1173" t="s">
        <v>410</v>
      </c>
      <c r="AA151" s="181" t="s">
        <v>113</v>
      </c>
    </row>
    <row r="152" spans="1:27" ht="12.75" customHeight="1" x14ac:dyDescent="0.2">
      <c r="A152" s="144" t="s">
        <v>275</v>
      </c>
      <c r="B152" s="648">
        <v>500</v>
      </c>
      <c r="C152" s="649"/>
      <c r="D152" s="649"/>
      <c r="E152" s="649"/>
      <c r="F152" s="649"/>
      <c r="G152" s="649"/>
      <c r="H152" s="649"/>
      <c r="I152" s="649"/>
      <c r="J152" s="649"/>
      <c r="K152" s="681"/>
      <c r="L152" s="649"/>
      <c r="M152" s="649"/>
      <c r="N152" s="649"/>
      <c r="O152" s="649"/>
      <c r="P152" s="479">
        <f>SUM(B152:O152)</f>
        <v>500</v>
      </c>
      <c r="Q152" s="871"/>
      <c r="R152" s="831">
        <v>250</v>
      </c>
      <c r="S152" s="651">
        <v>0</v>
      </c>
      <c r="T152" s="650"/>
      <c r="U152" s="650"/>
      <c r="V152" s="650"/>
      <c r="W152" s="1132">
        <f>SUM(Q152:T152)</f>
        <v>250</v>
      </c>
      <c r="X152" s="298"/>
      <c r="Y152" s="358">
        <f t="shared" si="133"/>
        <v>0.5</v>
      </c>
      <c r="Z152" s="1173" t="s">
        <v>411</v>
      </c>
      <c r="AA152" s="181"/>
    </row>
    <row r="153" spans="1:27" ht="12.75" hidden="1" customHeight="1" x14ac:dyDescent="0.2">
      <c r="A153" s="150" t="s">
        <v>276</v>
      </c>
      <c r="B153" s="1060">
        <v>0</v>
      </c>
      <c r="C153" s="1061"/>
      <c r="D153" s="1061"/>
      <c r="E153" s="1061"/>
      <c r="F153" s="1061"/>
      <c r="G153" s="1061"/>
      <c r="H153" s="1061"/>
      <c r="I153" s="1061"/>
      <c r="J153" s="1061"/>
      <c r="K153" s="679"/>
      <c r="L153" s="1061"/>
      <c r="M153" s="1061"/>
      <c r="N153" s="1061"/>
      <c r="O153" s="1061"/>
      <c r="P153" s="479">
        <f>SUM(B153:O153)</f>
        <v>0</v>
      </c>
      <c r="Q153" s="872"/>
      <c r="R153" s="832"/>
      <c r="S153" s="531"/>
      <c r="T153" s="459"/>
      <c r="U153" s="459"/>
      <c r="V153" s="459"/>
      <c r="W153" s="1133">
        <f>SUM(Q153:T153)</f>
        <v>0</v>
      </c>
      <c r="X153" s="298"/>
      <c r="Y153" s="359" t="e">
        <f t="shared" si="133"/>
        <v>#DIV/0!</v>
      </c>
      <c r="Z153" s="1173" t="s">
        <v>409</v>
      </c>
      <c r="AA153" s="181"/>
    </row>
    <row r="154" spans="1:27" ht="12.75" customHeight="1" x14ac:dyDescent="0.2">
      <c r="A154" s="652" t="s">
        <v>387</v>
      </c>
      <c r="B154" s="653">
        <v>0</v>
      </c>
      <c r="C154" s="654"/>
      <c r="D154" s="654"/>
      <c r="E154" s="654"/>
      <c r="F154" s="654">
        <v>275</v>
      </c>
      <c r="G154" s="654"/>
      <c r="H154" s="654"/>
      <c r="I154" s="654"/>
      <c r="J154" s="654"/>
      <c r="K154" s="654"/>
      <c r="L154" s="654"/>
      <c r="M154" s="654"/>
      <c r="N154" s="654"/>
      <c r="O154" s="654"/>
      <c r="P154" s="964">
        <f>SUM(B154:O154)</f>
        <v>275</v>
      </c>
      <c r="Q154" s="873"/>
      <c r="R154" s="833">
        <v>275</v>
      </c>
      <c r="S154" s="580">
        <v>0</v>
      </c>
      <c r="T154" s="579"/>
      <c r="U154" s="579"/>
      <c r="V154" s="579"/>
      <c r="W154" s="1135">
        <f>SUM(Q154:T154)</f>
        <v>275</v>
      </c>
      <c r="X154" s="394"/>
      <c r="Y154" s="383">
        <f t="shared" si="133"/>
        <v>1</v>
      </c>
      <c r="Z154" s="1173" t="s">
        <v>412</v>
      </c>
      <c r="AA154" s="181"/>
    </row>
    <row r="155" spans="1:27" ht="15" customHeight="1" x14ac:dyDescent="0.2">
      <c r="A155" s="167" t="s">
        <v>397</v>
      </c>
      <c r="B155" s="252">
        <v>0</v>
      </c>
      <c r="C155" s="67"/>
      <c r="D155" s="67"/>
      <c r="E155" s="67"/>
      <c r="F155" s="67"/>
      <c r="G155" s="67"/>
      <c r="H155" s="67">
        <v>250</v>
      </c>
      <c r="I155" s="67"/>
      <c r="J155" s="67"/>
      <c r="K155" s="67"/>
      <c r="L155" s="67"/>
      <c r="M155" s="67"/>
      <c r="N155" s="67"/>
      <c r="O155" s="67"/>
      <c r="P155" s="64">
        <f>SUM(B155:O155)</f>
        <v>250</v>
      </c>
      <c r="Q155" s="874">
        <v>0</v>
      </c>
      <c r="R155" s="834"/>
      <c r="S155" s="532">
        <v>250</v>
      </c>
      <c r="T155" s="460">
        <v>0</v>
      </c>
      <c r="U155" s="460"/>
      <c r="V155" s="460"/>
      <c r="W155" s="1137">
        <f>SUM(Q155:T155)</f>
        <v>250</v>
      </c>
      <c r="X155" s="156"/>
      <c r="Y155" s="372"/>
      <c r="Z155" s="202" t="s">
        <v>408</v>
      </c>
      <c r="AA155" s="182" t="s">
        <v>114</v>
      </c>
    </row>
    <row r="156" spans="1:27" ht="18" customHeight="1" x14ac:dyDescent="0.2">
      <c r="A156" s="157" t="s">
        <v>303</v>
      </c>
      <c r="B156" s="246">
        <f>SUM(B157:B161)</f>
        <v>1607</v>
      </c>
      <c r="C156" s="66">
        <f>SUM(C157:C161)</f>
        <v>20</v>
      </c>
      <c r="D156" s="66">
        <f t="shared" ref="D156:P156" si="172">SUM(D157:D161)</f>
        <v>0</v>
      </c>
      <c r="E156" s="66">
        <f t="shared" si="172"/>
        <v>0</v>
      </c>
      <c r="F156" s="66">
        <f t="shared" si="172"/>
        <v>0</v>
      </c>
      <c r="G156" s="66">
        <f t="shared" si="172"/>
        <v>144.965</v>
      </c>
      <c r="H156" s="66">
        <f t="shared" si="172"/>
        <v>0</v>
      </c>
      <c r="I156" s="66">
        <f t="shared" si="172"/>
        <v>20</v>
      </c>
      <c r="J156" s="66">
        <f t="shared" si="172"/>
        <v>0</v>
      </c>
      <c r="K156" s="66">
        <f t="shared" si="172"/>
        <v>0</v>
      </c>
      <c r="L156" s="66">
        <f t="shared" si="172"/>
        <v>0</v>
      </c>
      <c r="M156" s="66">
        <f t="shared" si="172"/>
        <v>0</v>
      </c>
      <c r="N156" s="66">
        <f t="shared" si="172"/>
        <v>0</v>
      </c>
      <c r="O156" s="66">
        <f t="shared" si="172"/>
        <v>0</v>
      </c>
      <c r="P156" s="66">
        <f t="shared" si="172"/>
        <v>1791.9650000000001</v>
      </c>
      <c r="Q156" s="456">
        <f>SUM(Q157:Q161)</f>
        <v>310.25299999999999</v>
      </c>
      <c r="R156" s="456">
        <f t="shared" ref="R156:W156" si="173">SUM(R157:R161)</f>
        <v>640.6</v>
      </c>
      <c r="S156" s="456">
        <f t="shared" si="173"/>
        <v>217.08600000000001</v>
      </c>
      <c r="T156" s="456">
        <f t="shared" si="173"/>
        <v>0</v>
      </c>
      <c r="U156" s="456">
        <f t="shared" si="173"/>
        <v>0</v>
      </c>
      <c r="V156" s="456">
        <f t="shared" si="173"/>
        <v>0</v>
      </c>
      <c r="W156" s="1139">
        <f t="shared" si="173"/>
        <v>1167.9389999999999</v>
      </c>
      <c r="X156" s="158"/>
      <c r="Y156" s="924">
        <f t="shared" ref="Y156:Y165" si="174">W156/P156</f>
        <v>0.65176440388065604</v>
      </c>
      <c r="Z156" s="205" t="s">
        <v>158</v>
      </c>
      <c r="AA156" s="183" t="s">
        <v>115</v>
      </c>
    </row>
    <row r="157" spans="1:27" ht="13.5" hidden="1" customHeight="1" x14ac:dyDescent="0.2">
      <c r="A157" s="925" t="s">
        <v>182</v>
      </c>
      <c r="B157" s="926">
        <v>0</v>
      </c>
      <c r="C157" s="927"/>
      <c r="D157" s="927"/>
      <c r="E157" s="927"/>
      <c r="F157" s="927"/>
      <c r="G157" s="927"/>
      <c r="H157" s="927"/>
      <c r="I157" s="927"/>
      <c r="J157" s="927"/>
      <c r="K157" s="927"/>
      <c r="L157" s="927"/>
      <c r="M157" s="927"/>
      <c r="N157" s="928"/>
      <c r="O157" s="927"/>
      <c r="P157" s="967">
        <f>SUM(B157:O157)</f>
        <v>0</v>
      </c>
      <c r="Q157" s="929"/>
      <c r="R157" s="930"/>
      <c r="S157" s="931"/>
      <c r="T157" s="932"/>
      <c r="U157" s="759"/>
      <c r="V157" s="759"/>
      <c r="W157" s="1144">
        <f t="shared" ref="W157:W165" si="175">SUM(Q157:T157)</f>
        <v>0</v>
      </c>
      <c r="X157" s="397"/>
      <c r="Y157" s="387" t="e">
        <f t="shared" si="174"/>
        <v>#DIV/0!</v>
      </c>
      <c r="Z157" s="203" t="s">
        <v>362</v>
      </c>
      <c r="AA157" s="185" t="s">
        <v>116</v>
      </c>
    </row>
    <row r="158" spans="1:27" ht="13.5" customHeight="1" x14ac:dyDescent="0.2">
      <c r="A158" s="165" t="s">
        <v>296</v>
      </c>
      <c r="B158" s="250">
        <v>70</v>
      </c>
      <c r="C158" s="81"/>
      <c r="D158" s="81"/>
      <c r="E158" s="81"/>
      <c r="F158" s="81"/>
      <c r="G158" s="81"/>
      <c r="H158" s="81"/>
      <c r="I158" s="81"/>
      <c r="J158" s="81"/>
      <c r="K158" s="655"/>
      <c r="L158" s="81"/>
      <c r="M158" s="81"/>
      <c r="N158" s="668"/>
      <c r="O158" s="655"/>
      <c r="P158" s="968">
        <f>SUM(B158:O158)</f>
        <v>70</v>
      </c>
      <c r="Q158" s="869">
        <v>0</v>
      </c>
      <c r="R158" s="829"/>
      <c r="S158" s="529">
        <v>11.763</v>
      </c>
      <c r="T158" s="457"/>
      <c r="U158" s="457"/>
      <c r="V158" s="457"/>
      <c r="W158" s="1145">
        <f t="shared" si="175"/>
        <v>11.763</v>
      </c>
      <c r="X158" s="401"/>
      <c r="Y158" s="933">
        <f t="shared" si="174"/>
        <v>0.16804285714285713</v>
      </c>
      <c r="Z158" s="203" t="s">
        <v>362</v>
      </c>
      <c r="AA158" s="185" t="s">
        <v>75</v>
      </c>
    </row>
    <row r="159" spans="1:27" ht="13.5" customHeight="1" x14ac:dyDescent="0.2">
      <c r="A159" s="168" t="s">
        <v>324</v>
      </c>
      <c r="B159" s="253">
        <v>220</v>
      </c>
      <c r="C159" s="82"/>
      <c r="D159" s="641"/>
      <c r="E159" s="641"/>
      <c r="F159" s="82"/>
      <c r="G159" s="641">
        <v>144.965</v>
      </c>
      <c r="H159" s="641"/>
      <c r="I159" s="82"/>
      <c r="J159" s="82"/>
      <c r="K159" s="82"/>
      <c r="L159" s="82"/>
      <c r="M159" s="82"/>
      <c r="N159" s="641"/>
      <c r="O159" s="82"/>
      <c r="P159" s="280">
        <f t="shared" ref="P159:P161" si="176">SUM(B159:O159)</f>
        <v>364.96500000000003</v>
      </c>
      <c r="Q159" s="875">
        <v>129.25299999999999</v>
      </c>
      <c r="R159" s="835">
        <v>121.1</v>
      </c>
      <c r="S159" s="533">
        <v>41.323</v>
      </c>
      <c r="T159" s="461"/>
      <c r="U159" s="461"/>
      <c r="V159" s="461"/>
      <c r="W159" s="1141">
        <f t="shared" si="175"/>
        <v>291.67599999999999</v>
      </c>
      <c r="X159" s="162"/>
      <c r="Y159" s="388">
        <f t="shared" si="174"/>
        <v>0.79918896332525025</v>
      </c>
      <c r="Z159" s="203" t="s">
        <v>363</v>
      </c>
      <c r="AA159" s="181" t="s">
        <v>102</v>
      </c>
    </row>
    <row r="160" spans="1:27" ht="13.5" customHeight="1" x14ac:dyDescent="0.2">
      <c r="A160" s="726" t="s">
        <v>382</v>
      </c>
      <c r="B160" s="727">
        <v>0</v>
      </c>
      <c r="C160" s="728">
        <v>20</v>
      </c>
      <c r="D160" s="728"/>
      <c r="E160" s="728"/>
      <c r="F160" s="728"/>
      <c r="G160" s="728"/>
      <c r="H160" s="728"/>
      <c r="I160" s="728"/>
      <c r="J160" s="728"/>
      <c r="K160" s="729"/>
      <c r="L160" s="728"/>
      <c r="M160" s="728"/>
      <c r="N160" s="728"/>
      <c r="O160" s="729"/>
      <c r="P160" s="969">
        <f t="shared" si="176"/>
        <v>20</v>
      </c>
      <c r="Q160" s="876">
        <v>0</v>
      </c>
      <c r="R160" s="836"/>
      <c r="S160" s="731">
        <v>0</v>
      </c>
      <c r="T160" s="730"/>
      <c r="U160" s="730"/>
      <c r="V160" s="730"/>
      <c r="W160" s="1146">
        <f t="shared" si="175"/>
        <v>0</v>
      </c>
      <c r="X160" s="160"/>
      <c r="Y160" s="390">
        <f t="shared" si="174"/>
        <v>0</v>
      </c>
      <c r="Z160" s="203" t="s">
        <v>364</v>
      </c>
      <c r="AA160" s="181"/>
    </row>
    <row r="161" spans="1:27" ht="13.5" customHeight="1" x14ac:dyDescent="0.2">
      <c r="A161" s="206" t="s">
        <v>40</v>
      </c>
      <c r="B161" s="254">
        <v>1317</v>
      </c>
      <c r="C161" s="207"/>
      <c r="D161" s="207"/>
      <c r="E161" s="207"/>
      <c r="F161" s="207"/>
      <c r="G161" s="207"/>
      <c r="H161" s="207"/>
      <c r="I161" s="207">
        <v>20</v>
      </c>
      <c r="J161" s="207"/>
      <c r="K161" s="207"/>
      <c r="L161" s="207"/>
      <c r="M161" s="207"/>
      <c r="N161" s="207"/>
      <c r="O161" s="207"/>
      <c r="P161" s="970">
        <f t="shared" si="176"/>
        <v>1337</v>
      </c>
      <c r="Q161" s="877">
        <v>181</v>
      </c>
      <c r="R161" s="837">
        <v>519.5</v>
      </c>
      <c r="S161" s="534">
        <v>164</v>
      </c>
      <c r="T161" s="462"/>
      <c r="U161" s="462"/>
      <c r="V161" s="462"/>
      <c r="W161" s="1147">
        <f t="shared" si="175"/>
        <v>864.5</v>
      </c>
      <c r="X161" s="678"/>
      <c r="Y161" s="389">
        <f t="shared" si="174"/>
        <v>0.6465968586387435</v>
      </c>
      <c r="Z161" s="203" t="s">
        <v>413</v>
      </c>
    </row>
    <row r="162" spans="1:27" ht="18" customHeight="1" x14ac:dyDescent="0.2">
      <c r="A162" s="169" t="s">
        <v>388</v>
      </c>
      <c r="B162" s="934">
        <f>SUM(B163:B166)</f>
        <v>1530</v>
      </c>
      <c r="C162" s="935">
        <f>SUM(C163:C166)</f>
        <v>0</v>
      </c>
      <c r="D162" s="935">
        <f t="shared" ref="D162:T162" si="177">SUM(D163:D166)</f>
        <v>0</v>
      </c>
      <c r="E162" s="935">
        <f t="shared" si="177"/>
        <v>0</v>
      </c>
      <c r="F162" s="935">
        <f t="shared" si="177"/>
        <v>0</v>
      </c>
      <c r="G162" s="935">
        <f t="shared" si="177"/>
        <v>1075</v>
      </c>
      <c r="H162" s="935">
        <f t="shared" si="177"/>
        <v>0</v>
      </c>
      <c r="I162" s="935">
        <f t="shared" si="177"/>
        <v>4073</v>
      </c>
      <c r="J162" s="935">
        <f t="shared" si="177"/>
        <v>0</v>
      </c>
      <c r="K162" s="935">
        <f t="shared" si="177"/>
        <v>0</v>
      </c>
      <c r="L162" s="935">
        <f t="shared" si="177"/>
        <v>0</v>
      </c>
      <c r="M162" s="935">
        <f t="shared" si="177"/>
        <v>0</v>
      </c>
      <c r="N162" s="935">
        <f t="shared" si="177"/>
        <v>0</v>
      </c>
      <c r="O162" s="935">
        <f t="shared" si="177"/>
        <v>0</v>
      </c>
      <c r="P162" s="935">
        <f>SUM(P163:P165)</f>
        <v>6678</v>
      </c>
      <c r="Q162" s="961">
        <f t="shared" si="177"/>
        <v>20.977</v>
      </c>
      <c r="R162" s="935">
        <f t="shared" si="177"/>
        <v>0</v>
      </c>
      <c r="S162" s="935">
        <f t="shared" si="177"/>
        <v>0</v>
      </c>
      <c r="T162" s="935">
        <f t="shared" si="177"/>
        <v>0</v>
      </c>
      <c r="U162" s="936"/>
      <c r="V162" s="936"/>
      <c r="W162" s="1148">
        <f t="shared" si="175"/>
        <v>20.977</v>
      </c>
      <c r="X162" s="1067"/>
      <c r="Y162" s="1068">
        <f t="shared" si="174"/>
        <v>3.1412099430967355E-3</v>
      </c>
      <c r="Z162" s="205" t="s">
        <v>159</v>
      </c>
    </row>
    <row r="163" spans="1:27" ht="13.5" customHeight="1" x14ac:dyDescent="0.2">
      <c r="A163" s="1069" t="s">
        <v>336</v>
      </c>
      <c r="B163" s="1070">
        <v>0</v>
      </c>
      <c r="C163" s="1071"/>
      <c r="D163" s="1071"/>
      <c r="E163" s="1071"/>
      <c r="F163" s="1071"/>
      <c r="G163" s="1071">
        <v>1075</v>
      </c>
      <c r="H163" s="1071"/>
      <c r="I163" s="1072">
        <v>4073</v>
      </c>
      <c r="J163" s="1071"/>
      <c r="K163" s="1071"/>
      <c r="L163" s="1071"/>
      <c r="M163" s="1071"/>
      <c r="N163" s="1071"/>
      <c r="O163" s="1071"/>
      <c r="P163" s="1073">
        <f>SUM(B163:O163)</f>
        <v>5148</v>
      </c>
      <c r="Q163" s="1074"/>
      <c r="R163" s="1075"/>
      <c r="S163" s="1076">
        <v>0</v>
      </c>
      <c r="T163" s="1077">
        <v>0</v>
      </c>
      <c r="U163" s="1077"/>
      <c r="V163" s="1077"/>
      <c r="W163" s="1149">
        <f t="shared" si="175"/>
        <v>0</v>
      </c>
      <c r="X163" s="1078"/>
      <c r="Y163" s="1079">
        <f t="shared" si="174"/>
        <v>0</v>
      </c>
      <c r="Z163" s="203" t="s">
        <v>242</v>
      </c>
    </row>
    <row r="164" spans="1:27" ht="13.5" customHeight="1" x14ac:dyDescent="0.2">
      <c r="A164" s="1054" t="s">
        <v>389</v>
      </c>
      <c r="B164" s="919">
        <v>1500</v>
      </c>
      <c r="C164" s="917"/>
      <c r="D164" s="917"/>
      <c r="E164" s="917"/>
      <c r="F164" s="917"/>
      <c r="G164" s="917"/>
      <c r="H164" s="917"/>
      <c r="I164" s="1049"/>
      <c r="J164" s="917"/>
      <c r="K164" s="917"/>
      <c r="L164" s="917"/>
      <c r="M164" s="917"/>
      <c r="N164" s="917"/>
      <c r="O164" s="917"/>
      <c r="P164" s="279">
        <f>SUM(B164:O164)</f>
        <v>1500</v>
      </c>
      <c r="Q164" s="876">
        <v>0</v>
      </c>
      <c r="R164" s="836"/>
      <c r="S164" s="731">
        <v>0</v>
      </c>
      <c r="T164" s="730"/>
      <c r="U164" s="730"/>
      <c r="V164" s="730"/>
      <c r="W164" s="1140">
        <f t="shared" si="175"/>
        <v>0</v>
      </c>
      <c r="X164" s="397"/>
      <c r="Y164" s="390">
        <f t="shared" si="174"/>
        <v>0</v>
      </c>
      <c r="Z164" s="203" t="s">
        <v>240</v>
      </c>
    </row>
    <row r="165" spans="1:27" ht="13.5" customHeight="1" thickBot="1" x14ac:dyDescent="0.25">
      <c r="A165" s="916" t="s">
        <v>297</v>
      </c>
      <c r="B165" s="920">
        <v>30</v>
      </c>
      <c r="C165" s="918"/>
      <c r="D165" s="918"/>
      <c r="E165" s="918"/>
      <c r="F165" s="918"/>
      <c r="G165" s="918"/>
      <c r="H165" s="918"/>
      <c r="I165" s="918"/>
      <c r="J165" s="918"/>
      <c r="K165" s="918"/>
      <c r="L165" s="918"/>
      <c r="M165" s="918"/>
      <c r="N165" s="918"/>
      <c r="O165" s="918"/>
      <c r="P165" s="280">
        <f>SUM(B165:O165)</f>
        <v>30</v>
      </c>
      <c r="Q165" s="912">
        <v>20.977</v>
      </c>
      <c r="R165" s="913"/>
      <c r="S165" s="914">
        <v>0</v>
      </c>
      <c r="T165" s="915"/>
      <c r="U165" s="915"/>
      <c r="V165" s="915"/>
      <c r="W165" s="1141">
        <f t="shared" si="175"/>
        <v>20.977</v>
      </c>
      <c r="X165" s="162"/>
      <c r="Y165" s="388">
        <f t="shared" si="174"/>
        <v>0.69923333333333337</v>
      </c>
      <c r="Z165" s="203" t="s">
        <v>241</v>
      </c>
    </row>
    <row r="166" spans="1:27" ht="18" hidden="1" customHeight="1" thickBot="1" x14ac:dyDescent="0.25">
      <c r="A166" s="901"/>
      <c r="B166" s="902"/>
      <c r="C166" s="903"/>
      <c r="D166" s="903"/>
      <c r="E166" s="903"/>
      <c r="F166" s="903"/>
      <c r="G166" s="904"/>
      <c r="H166" s="905"/>
      <c r="I166" s="906"/>
      <c r="J166" s="906"/>
      <c r="K166" s="904"/>
      <c r="L166" s="906"/>
      <c r="M166" s="904"/>
      <c r="N166" s="906"/>
      <c r="O166" s="906"/>
      <c r="P166" s="905"/>
      <c r="Q166" s="907"/>
      <c r="R166" s="908"/>
      <c r="S166" s="909"/>
      <c r="T166" s="910"/>
      <c r="U166" s="910"/>
      <c r="V166" s="910"/>
      <c r="W166" s="1150"/>
      <c r="X166" s="911"/>
      <c r="Y166" s="386"/>
      <c r="Z166" s="205" t="s">
        <v>161</v>
      </c>
      <c r="AA166" s="183" t="s">
        <v>117</v>
      </c>
    </row>
    <row r="167" spans="1:27" s="70" customFormat="1" ht="18.75" customHeight="1" thickBot="1" x14ac:dyDescent="0.3">
      <c r="A167" s="170" t="s">
        <v>48</v>
      </c>
      <c r="B167" s="256">
        <f t="shared" ref="B167:W167" si="178">SUM(B168,B172,B179,B186,B192)</f>
        <v>4657</v>
      </c>
      <c r="C167" s="69">
        <f t="shared" si="178"/>
        <v>2700</v>
      </c>
      <c r="D167" s="69">
        <f t="shared" si="178"/>
        <v>0</v>
      </c>
      <c r="E167" s="69">
        <f t="shared" si="178"/>
        <v>116</v>
      </c>
      <c r="F167" s="69">
        <f t="shared" si="178"/>
        <v>650</v>
      </c>
      <c r="G167" s="69">
        <f t="shared" si="178"/>
        <v>320</v>
      </c>
      <c r="H167" s="69">
        <f t="shared" si="178"/>
        <v>0</v>
      </c>
      <c r="I167" s="69">
        <f t="shared" si="178"/>
        <v>8250</v>
      </c>
      <c r="J167" s="69">
        <f t="shared" si="178"/>
        <v>0</v>
      </c>
      <c r="K167" s="69">
        <f>SUM(K168,K172,K179,K186,K192)</f>
        <v>0</v>
      </c>
      <c r="L167" s="69">
        <f t="shared" si="178"/>
        <v>0</v>
      </c>
      <c r="M167" s="69">
        <f t="shared" si="178"/>
        <v>0</v>
      </c>
      <c r="N167" s="69">
        <f t="shared" si="178"/>
        <v>0</v>
      </c>
      <c r="O167" s="69">
        <f t="shared" si="178"/>
        <v>0</v>
      </c>
      <c r="P167" s="69">
        <f>SUM(P168,P172,P179,P186,P192)</f>
        <v>16693</v>
      </c>
      <c r="Q167" s="878">
        <f t="shared" si="178"/>
        <v>302.387</v>
      </c>
      <c r="R167" s="838">
        <f>SUM(R168,R172,R179,R186,R192)</f>
        <v>586.66477999999995</v>
      </c>
      <c r="S167" s="535">
        <f t="shared" si="178"/>
        <v>529.52702999999997</v>
      </c>
      <c r="T167" s="463">
        <f t="shared" si="178"/>
        <v>0</v>
      </c>
      <c r="U167" s="463"/>
      <c r="V167" s="463"/>
      <c r="W167" s="1151">
        <f t="shared" si="178"/>
        <v>1418.57881</v>
      </c>
      <c r="X167" s="399"/>
      <c r="Y167" s="391">
        <f>W167/P167</f>
        <v>8.4980459474031031E-2</v>
      </c>
      <c r="Z167" s="201" t="s">
        <v>160</v>
      </c>
      <c r="AA167" s="187" t="s">
        <v>124</v>
      </c>
    </row>
    <row r="168" spans="1:27" ht="16.5" customHeight="1" x14ac:dyDescent="0.2">
      <c r="A168" s="169" t="s">
        <v>304</v>
      </c>
      <c r="B168" s="255">
        <f>SUM(B169:B171)</f>
        <v>4657</v>
      </c>
      <c r="C168" s="83">
        <f>SUM(C169:C171)</f>
        <v>2700</v>
      </c>
      <c r="D168" s="83">
        <f t="shared" ref="D168" si="179">SUM(D169:D171)</f>
        <v>0</v>
      </c>
      <c r="E168" s="1009">
        <f t="shared" ref="E168:J168" si="180">SUM(E169:E171)</f>
        <v>0</v>
      </c>
      <c r="F168" s="83">
        <f t="shared" si="180"/>
        <v>0</v>
      </c>
      <c r="G168" s="255">
        <f t="shared" si="180"/>
        <v>320</v>
      </c>
      <c r="H168" s="255">
        <f t="shared" si="180"/>
        <v>0</v>
      </c>
      <c r="I168" s="255">
        <f t="shared" si="180"/>
        <v>8250</v>
      </c>
      <c r="J168" s="644">
        <f t="shared" si="180"/>
        <v>0</v>
      </c>
      <c r="K168" s="255">
        <f t="shared" ref="K168:O168" si="181">SUM(K169:K171)</f>
        <v>0</v>
      </c>
      <c r="L168" s="255">
        <f t="shared" si="181"/>
        <v>0</v>
      </c>
      <c r="M168" s="255">
        <f t="shared" si="181"/>
        <v>0</v>
      </c>
      <c r="N168" s="255">
        <f t="shared" si="181"/>
        <v>0</v>
      </c>
      <c r="O168" s="255">
        <f t="shared" si="181"/>
        <v>0</v>
      </c>
      <c r="P168" s="971">
        <f>SUM(P169:P171)</f>
        <v>15927</v>
      </c>
      <c r="Q168" s="464">
        <f>SUM(Q169:Q171)</f>
        <v>302.387</v>
      </c>
      <c r="R168" s="839">
        <f>SUM(R169:R171)</f>
        <v>528.63127999999995</v>
      </c>
      <c r="S168" s="536">
        <f t="shared" ref="S168:T168" si="182">SUM(S169:S171)</f>
        <v>529.52702999999997</v>
      </c>
      <c r="T168" s="464">
        <f t="shared" si="182"/>
        <v>0</v>
      </c>
      <c r="U168" s="464"/>
      <c r="V168" s="464"/>
      <c r="W168" s="1152">
        <f>SUM(W169:W171)</f>
        <v>1360.54531</v>
      </c>
      <c r="X168" s="400"/>
      <c r="Y168" s="386">
        <f>W168/P168</f>
        <v>8.542382809066365E-2</v>
      </c>
      <c r="Z168" s="205" t="s">
        <v>161</v>
      </c>
      <c r="AA168" s="184" t="s">
        <v>118</v>
      </c>
    </row>
    <row r="169" spans="1:27" ht="13.5" customHeight="1" x14ac:dyDescent="0.2">
      <c r="A169" s="171" t="s">
        <v>25</v>
      </c>
      <c r="B169" s="257">
        <v>4657</v>
      </c>
      <c r="C169" s="84">
        <v>2700</v>
      </c>
      <c r="D169" s="84"/>
      <c r="E169" s="1010"/>
      <c r="F169" s="84"/>
      <c r="G169" s="84">
        <v>320</v>
      </c>
      <c r="H169" s="84"/>
      <c r="I169" s="84">
        <v>8250</v>
      </c>
      <c r="J169" s="590"/>
      <c r="K169" s="590"/>
      <c r="L169" s="84"/>
      <c r="M169" s="84"/>
      <c r="N169" s="84"/>
      <c r="O169" s="84"/>
      <c r="P169" s="970">
        <f>SUM(B169:O169)</f>
        <v>15927</v>
      </c>
      <c r="Q169" s="973">
        <v>302.387</v>
      </c>
      <c r="R169" s="974">
        <v>528.63127999999995</v>
      </c>
      <c r="S169" s="975">
        <v>529.52702999999997</v>
      </c>
      <c r="T169" s="976"/>
      <c r="U169" s="977"/>
      <c r="V169" s="977"/>
      <c r="W169" s="1147">
        <f>SUM(Q169:T169)</f>
        <v>1360.54531</v>
      </c>
      <c r="X169" s="678"/>
      <c r="Y169" s="978">
        <f>W169/P169</f>
        <v>8.542382809066365E-2</v>
      </c>
      <c r="Z169" s="203" t="s">
        <v>414</v>
      </c>
      <c r="AA169" s="184"/>
    </row>
    <row r="170" spans="1:27" ht="13.5" hidden="1" customHeight="1" x14ac:dyDescent="0.2">
      <c r="A170" s="161" t="s">
        <v>26</v>
      </c>
      <c r="B170" s="258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279">
        <f>SUM(B170:O170)</f>
        <v>0</v>
      </c>
      <c r="Q170" s="886"/>
      <c r="R170" s="848"/>
      <c r="S170" s="572"/>
      <c r="T170" s="571"/>
      <c r="U170" s="571"/>
      <c r="V170" s="571"/>
      <c r="W170" s="1140">
        <f>SUM(Q170:T170)</f>
        <v>0</v>
      </c>
      <c r="X170" s="160"/>
      <c r="Y170" s="615" t="e">
        <f>W170/P170</f>
        <v>#DIV/0!</v>
      </c>
      <c r="Z170" s="203" t="s">
        <v>269</v>
      </c>
      <c r="AA170" s="184"/>
    </row>
    <row r="171" spans="1:27" ht="16.5" hidden="1" customHeight="1" x14ac:dyDescent="0.2">
      <c r="A171" s="161" t="s">
        <v>50</v>
      </c>
      <c r="B171" s="258"/>
      <c r="C171" s="85"/>
      <c r="D171" s="85"/>
      <c r="E171" s="85"/>
      <c r="F171" s="85"/>
      <c r="G171" s="85"/>
      <c r="H171" s="85"/>
      <c r="I171" s="85"/>
      <c r="J171" s="85"/>
      <c r="K171" s="85"/>
      <c r="L171" s="85">
        <v>0</v>
      </c>
      <c r="M171" s="85">
        <v>0</v>
      </c>
      <c r="N171" s="85">
        <v>0</v>
      </c>
      <c r="O171" s="85">
        <v>0</v>
      </c>
      <c r="P171" s="280">
        <f t="shared" ref="P171" si="183">SUM(B171:O171)</f>
        <v>0</v>
      </c>
      <c r="Q171" s="880"/>
      <c r="R171" s="841"/>
      <c r="S171" s="538"/>
      <c r="T171" s="466"/>
      <c r="U171" s="466"/>
      <c r="V171" s="466"/>
      <c r="W171" s="1141">
        <f>SUM(Q171:T171)</f>
        <v>0</v>
      </c>
      <c r="X171" s="162"/>
      <c r="Y171" s="390" t="e">
        <f>W171/P171</f>
        <v>#DIV/0!</v>
      </c>
      <c r="Z171" s="205"/>
      <c r="AA171" s="184"/>
    </row>
    <row r="172" spans="1:27" ht="15.75" customHeight="1" x14ac:dyDescent="0.2">
      <c r="A172" s="169" t="s">
        <v>305</v>
      </c>
      <c r="B172" s="255">
        <f>SUM(B174:B178)</f>
        <v>0</v>
      </c>
      <c r="C172" s="83">
        <f t="shared" ref="C172:E172" si="184">SUM(C173:C178)</f>
        <v>0</v>
      </c>
      <c r="D172" s="83">
        <f t="shared" ref="D172" si="185">SUM(D173:D178)</f>
        <v>0</v>
      </c>
      <c r="E172" s="83">
        <f t="shared" si="184"/>
        <v>0</v>
      </c>
      <c r="F172" s="83">
        <f t="shared" ref="F172" si="186">SUM(F173:F178)</f>
        <v>0</v>
      </c>
      <c r="G172" s="255">
        <f t="shared" ref="G172:M172" si="187">SUM(G174:G178)</f>
        <v>0</v>
      </c>
      <c r="H172" s="255">
        <f t="shared" si="187"/>
        <v>0</v>
      </c>
      <c r="I172" s="255">
        <f t="shared" si="187"/>
        <v>0</v>
      </c>
      <c r="J172" s="255">
        <f t="shared" si="187"/>
        <v>0</v>
      </c>
      <c r="K172" s="255">
        <f t="shared" si="187"/>
        <v>0</v>
      </c>
      <c r="L172" s="255">
        <f t="shared" si="187"/>
        <v>0</v>
      </c>
      <c r="M172" s="255">
        <f t="shared" si="187"/>
        <v>0</v>
      </c>
      <c r="N172" s="255">
        <f t="shared" ref="N172:T172" si="188">SUM(N174:N178)</f>
        <v>0</v>
      </c>
      <c r="O172" s="255">
        <f t="shared" si="188"/>
        <v>0</v>
      </c>
      <c r="P172" s="83">
        <f t="shared" si="188"/>
        <v>0</v>
      </c>
      <c r="Q172" s="464">
        <f t="shared" si="188"/>
        <v>0</v>
      </c>
      <c r="R172" s="839">
        <f t="shared" si="188"/>
        <v>0</v>
      </c>
      <c r="S172" s="536">
        <f t="shared" si="188"/>
        <v>0</v>
      </c>
      <c r="T172" s="464">
        <f t="shared" si="188"/>
        <v>0</v>
      </c>
      <c r="U172" s="464"/>
      <c r="V172" s="464"/>
      <c r="W172" s="1152">
        <f t="shared" ref="W172" si="189">SUM(W174:W178)</f>
        <v>0</v>
      </c>
      <c r="X172" s="400"/>
      <c r="Y172" s="386"/>
      <c r="Z172" s="205" t="s">
        <v>162</v>
      </c>
      <c r="AA172" s="184" t="s">
        <v>119</v>
      </c>
    </row>
    <row r="173" spans="1:27" ht="13.5" hidden="1" customHeight="1" x14ac:dyDescent="0.2">
      <c r="A173" s="171" t="s">
        <v>25</v>
      </c>
      <c r="B173" s="257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279"/>
      <c r="Q173" s="879"/>
      <c r="R173" s="840"/>
      <c r="S173" s="537"/>
      <c r="T173" s="465"/>
      <c r="U173" s="571"/>
      <c r="V173" s="571"/>
      <c r="W173" s="1140">
        <f t="shared" ref="W173:W178" si="190">SUM(Q173:T173)</f>
        <v>0</v>
      </c>
      <c r="X173" s="397"/>
      <c r="Y173" s="387"/>
      <c r="Z173" s="203" t="s">
        <v>239</v>
      </c>
      <c r="AA173" s="181" t="s">
        <v>92</v>
      </c>
    </row>
    <row r="174" spans="1:27" ht="13.5" hidden="1" customHeight="1" x14ac:dyDescent="0.2">
      <c r="A174" s="161" t="s">
        <v>352</v>
      </c>
      <c r="B174" s="258">
        <v>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280">
        <f>SUM(B174:O174)</f>
        <v>0</v>
      </c>
      <c r="Q174" s="880">
        <v>0</v>
      </c>
      <c r="R174" s="841"/>
      <c r="S174" s="538"/>
      <c r="T174" s="466"/>
      <c r="U174" s="466"/>
      <c r="V174" s="466"/>
      <c r="W174" s="1141">
        <f t="shared" si="190"/>
        <v>0</v>
      </c>
      <c r="X174" s="162"/>
      <c r="Y174" s="388"/>
      <c r="Z174" s="203" t="s">
        <v>239</v>
      </c>
      <c r="AA174" s="181" t="s">
        <v>93</v>
      </c>
    </row>
    <row r="175" spans="1:27" ht="13.5" hidden="1" customHeight="1" x14ac:dyDescent="0.2">
      <c r="A175" s="161" t="s">
        <v>50</v>
      </c>
      <c r="B175" s="258"/>
      <c r="C175" s="85"/>
      <c r="D175" s="85"/>
      <c r="E175" s="85"/>
      <c r="F175" s="85"/>
      <c r="G175" s="85"/>
      <c r="H175" s="85"/>
      <c r="I175" s="85"/>
      <c r="J175" s="85"/>
      <c r="K175" s="85"/>
      <c r="L175" s="85">
        <v>0</v>
      </c>
      <c r="M175" s="85">
        <v>0</v>
      </c>
      <c r="N175" s="85">
        <v>0</v>
      </c>
      <c r="O175" s="85">
        <v>0</v>
      </c>
      <c r="P175" s="280">
        <f t="shared" ref="P175:P178" si="191">SUM(B175:O175)</f>
        <v>0</v>
      </c>
      <c r="Q175" s="880"/>
      <c r="R175" s="841"/>
      <c r="S175" s="538"/>
      <c r="T175" s="466"/>
      <c r="U175" s="466"/>
      <c r="V175" s="466"/>
      <c r="W175" s="1141">
        <f t="shared" si="190"/>
        <v>0</v>
      </c>
      <c r="X175" s="162"/>
      <c r="Y175" s="388"/>
      <c r="Z175" s="203" t="s">
        <v>183</v>
      </c>
      <c r="AA175" s="181" t="s">
        <v>74</v>
      </c>
    </row>
    <row r="176" spans="1:27" ht="13.5" hidden="1" customHeight="1" x14ac:dyDescent="0.2">
      <c r="A176" s="329" t="s">
        <v>310</v>
      </c>
      <c r="B176" s="330">
        <v>0</v>
      </c>
      <c r="C176" s="331"/>
      <c r="D176" s="331"/>
      <c r="E176" s="331"/>
      <c r="F176" s="331"/>
      <c r="G176" s="331"/>
      <c r="H176" s="331"/>
      <c r="I176" s="331"/>
      <c r="J176" s="331"/>
      <c r="K176" s="331"/>
      <c r="L176" s="331"/>
      <c r="M176" s="331"/>
      <c r="N176" s="331"/>
      <c r="O176" s="331"/>
      <c r="P176" s="280">
        <f t="shared" si="191"/>
        <v>0</v>
      </c>
      <c r="Q176" s="881"/>
      <c r="R176" s="842"/>
      <c r="S176" s="539"/>
      <c r="T176" s="467"/>
      <c r="U176" s="467"/>
      <c r="V176" s="467"/>
      <c r="W176" s="1141">
        <f t="shared" si="190"/>
        <v>0</v>
      </c>
      <c r="X176" s="162"/>
      <c r="Y176" s="586"/>
      <c r="Z176" s="203" t="s">
        <v>221</v>
      </c>
      <c r="AA176" s="181"/>
    </row>
    <row r="177" spans="1:27" ht="13.5" hidden="1" customHeight="1" x14ac:dyDescent="0.2">
      <c r="A177" s="329" t="s">
        <v>214</v>
      </c>
      <c r="B177" s="330"/>
      <c r="C177" s="331"/>
      <c r="D177" s="331"/>
      <c r="E177" s="331"/>
      <c r="F177" s="331"/>
      <c r="G177" s="331"/>
      <c r="H177" s="331"/>
      <c r="I177" s="331"/>
      <c r="J177" s="331"/>
      <c r="K177" s="331"/>
      <c r="L177" s="331"/>
      <c r="M177" s="331"/>
      <c r="N177" s="331"/>
      <c r="O177" s="331"/>
      <c r="P177" s="280">
        <f t="shared" si="191"/>
        <v>0</v>
      </c>
      <c r="Q177" s="881"/>
      <c r="R177" s="842"/>
      <c r="S177" s="539"/>
      <c r="T177" s="467"/>
      <c r="U177" s="467"/>
      <c r="V177" s="467"/>
      <c r="W177" s="1141">
        <f t="shared" si="190"/>
        <v>0</v>
      </c>
      <c r="X177" s="398"/>
      <c r="Y177" s="390"/>
      <c r="Z177" s="203" t="s">
        <v>221</v>
      </c>
      <c r="AA177" s="181"/>
    </row>
    <row r="178" spans="1:27" ht="13.5" hidden="1" customHeight="1" x14ac:dyDescent="0.2">
      <c r="A178" s="163" t="s">
        <v>236</v>
      </c>
      <c r="B178" s="259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281">
        <f t="shared" si="191"/>
        <v>0</v>
      </c>
      <c r="Q178" s="882"/>
      <c r="R178" s="843"/>
      <c r="S178" s="540"/>
      <c r="T178" s="468"/>
      <c r="U178" s="467"/>
      <c r="V178" s="467"/>
      <c r="W178" s="1141">
        <f t="shared" si="190"/>
        <v>0</v>
      </c>
      <c r="X178" s="398"/>
      <c r="Y178" s="389"/>
      <c r="Z178" s="203" t="s">
        <v>222</v>
      </c>
      <c r="AA178" s="181" t="s">
        <v>80</v>
      </c>
    </row>
    <row r="179" spans="1:27" ht="17.25" customHeight="1" x14ac:dyDescent="0.2">
      <c r="A179" s="157" t="s">
        <v>306</v>
      </c>
      <c r="B179" s="246">
        <f>SUM(B180:B185)</f>
        <v>0</v>
      </c>
      <c r="C179" s="66">
        <f t="shared" ref="C179:E179" si="192">SUM(C180:C185)</f>
        <v>0</v>
      </c>
      <c r="D179" s="66">
        <f t="shared" ref="D179" si="193">SUM(D180:D185)</f>
        <v>0</v>
      </c>
      <c r="E179" s="66">
        <f t="shared" si="192"/>
        <v>0</v>
      </c>
      <c r="F179" s="66">
        <f t="shared" ref="F179:M179" si="194">SUM(F180:F185)</f>
        <v>0</v>
      </c>
      <c r="G179" s="66">
        <f t="shared" si="194"/>
        <v>0</v>
      </c>
      <c r="H179" s="66">
        <f t="shared" si="194"/>
        <v>0</v>
      </c>
      <c r="I179" s="66">
        <f t="shared" si="194"/>
        <v>0</v>
      </c>
      <c r="J179" s="66">
        <f t="shared" si="194"/>
        <v>0</v>
      </c>
      <c r="K179" s="66">
        <f t="shared" si="194"/>
        <v>0</v>
      </c>
      <c r="L179" s="66">
        <f t="shared" si="194"/>
        <v>0</v>
      </c>
      <c r="M179" s="66">
        <f t="shared" si="194"/>
        <v>0</v>
      </c>
      <c r="N179" s="66">
        <f>SUM(N180:N185)</f>
        <v>0</v>
      </c>
      <c r="O179" s="66">
        <f t="shared" ref="O179" si="195">SUM(O180:O185)</f>
        <v>0</v>
      </c>
      <c r="P179" s="66">
        <f t="shared" ref="P179:T179" si="196">SUM(P180:P185)</f>
        <v>0</v>
      </c>
      <c r="Q179" s="456">
        <f t="shared" si="196"/>
        <v>0</v>
      </c>
      <c r="R179" s="844">
        <f t="shared" si="196"/>
        <v>0</v>
      </c>
      <c r="S179" s="617">
        <f t="shared" si="196"/>
        <v>0</v>
      </c>
      <c r="T179" s="616">
        <f t="shared" si="196"/>
        <v>0</v>
      </c>
      <c r="U179" s="616"/>
      <c r="V179" s="616"/>
      <c r="W179" s="1153">
        <f t="shared" ref="W179" si="197">SUM(W180:W185)</f>
        <v>0</v>
      </c>
      <c r="X179" s="618"/>
      <c r="Y179" s="979"/>
      <c r="Z179" s="205" t="s">
        <v>163</v>
      </c>
      <c r="AA179" t="s">
        <v>120</v>
      </c>
    </row>
    <row r="180" spans="1:27" ht="13.5" hidden="1" customHeight="1" x14ac:dyDescent="0.2">
      <c r="A180" s="159" t="s">
        <v>254</v>
      </c>
      <c r="B180" s="247"/>
      <c r="C180" s="279"/>
      <c r="D180" s="279"/>
      <c r="E180" s="279"/>
      <c r="F180" s="279"/>
      <c r="G180" s="80"/>
      <c r="H180" s="80"/>
      <c r="I180" s="80"/>
      <c r="J180" s="80"/>
      <c r="K180" s="80"/>
      <c r="L180" s="80"/>
      <c r="M180" s="80"/>
      <c r="N180" s="80"/>
      <c r="O180" s="80"/>
      <c r="P180" s="279">
        <f>SUM(B180:O180)</f>
        <v>0</v>
      </c>
      <c r="Q180" s="866"/>
      <c r="R180" s="825"/>
      <c r="S180" s="526"/>
      <c r="T180" s="453"/>
      <c r="U180" s="453"/>
      <c r="V180" s="453"/>
      <c r="W180" s="1140">
        <f t="shared" ref="W180:W185" si="198">SUM(Q180:T180)</f>
        <v>0</v>
      </c>
      <c r="X180" s="397"/>
      <c r="Y180" s="615" t="e">
        <f t="shared" ref="Y180:Y191" si="199">W180/P180</f>
        <v>#DIV/0!</v>
      </c>
      <c r="Z180" s="203" t="s">
        <v>201</v>
      </c>
      <c r="AA180" s="181" t="s">
        <v>103</v>
      </c>
    </row>
    <row r="181" spans="1:27" ht="13.5" hidden="1" customHeight="1" x14ac:dyDescent="0.2">
      <c r="A181" s="161"/>
      <c r="B181" s="248"/>
      <c r="C181" s="280"/>
      <c r="D181" s="280"/>
      <c r="E181" s="280"/>
      <c r="F181" s="280"/>
      <c r="G181" s="78"/>
      <c r="H181" s="78"/>
      <c r="I181" s="78"/>
      <c r="J181" s="78"/>
      <c r="K181" s="78"/>
      <c r="L181" s="78"/>
      <c r="M181" s="78"/>
      <c r="N181" s="78"/>
      <c r="O181" s="78"/>
      <c r="P181" s="280">
        <f>SUM(B181:O181)</f>
        <v>0</v>
      </c>
      <c r="Q181" s="867"/>
      <c r="R181" s="826"/>
      <c r="S181" s="527"/>
      <c r="T181" s="454"/>
      <c r="U181" s="454"/>
      <c r="V181" s="454"/>
      <c r="W181" s="1141">
        <f t="shared" si="198"/>
        <v>0</v>
      </c>
      <c r="X181" s="162"/>
      <c r="Y181" s="763" t="e">
        <f t="shared" si="199"/>
        <v>#DIV/0!</v>
      </c>
      <c r="Z181" s="203" t="s">
        <v>196</v>
      </c>
      <c r="AA181" s="181" t="s">
        <v>104</v>
      </c>
    </row>
    <row r="182" spans="1:27" ht="13.5" hidden="1" customHeight="1" x14ac:dyDescent="0.2">
      <c r="A182" s="161" t="s">
        <v>223</v>
      </c>
      <c r="B182" s="248"/>
      <c r="C182" s="280"/>
      <c r="D182" s="280"/>
      <c r="E182" s="280"/>
      <c r="F182" s="280"/>
      <c r="G182" s="78"/>
      <c r="H182" s="78"/>
      <c r="I182" s="78"/>
      <c r="J182" s="78"/>
      <c r="K182" s="78"/>
      <c r="L182" s="78"/>
      <c r="M182" s="78"/>
      <c r="N182" s="78"/>
      <c r="O182" s="78"/>
      <c r="P182" s="280">
        <f t="shared" ref="P182:P185" si="200">SUM(B182:O182)</f>
        <v>0</v>
      </c>
      <c r="Q182" s="867"/>
      <c r="R182" s="826"/>
      <c r="S182" s="527"/>
      <c r="T182" s="454"/>
      <c r="U182" s="454"/>
      <c r="V182" s="454"/>
      <c r="W182" s="1141">
        <f t="shared" si="198"/>
        <v>0</v>
      </c>
      <c r="X182" s="162"/>
      <c r="Y182" s="390" t="e">
        <f t="shared" si="199"/>
        <v>#DIV/0!</v>
      </c>
      <c r="Z182" s="203" t="s">
        <v>197</v>
      </c>
      <c r="AA182" s="181" t="s">
        <v>105</v>
      </c>
    </row>
    <row r="183" spans="1:27" ht="13.5" hidden="1" customHeight="1" x14ac:dyDescent="0.2">
      <c r="A183" s="161" t="s">
        <v>224</v>
      </c>
      <c r="B183" s="248"/>
      <c r="C183" s="280"/>
      <c r="D183" s="280"/>
      <c r="E183" s="280"/>
      <c r="F183" s="280"/>
      <c r="G183" s="78"/>
      <c r="H183" s="78"/>
      <c r="I183" s="78"/>
      <c r="J183" s="78"/>
      <c r="K183" s="78"/>
      <c r="L183" s="78"/>
      <c r="M183" s="78"/>
      <c r="N183" s="78"/>
      <c r="O183" s="78"/>
      <c r="P183" s="280">
        <f t="shared" si="200"/>
        <v>0</v>
      </c>
      <c r="Q183" s="867"/>
      <c r="R183" s="826"/>
      <c r="S183" s="527"/>
      <c r="T183" s="454"/>
      <c r="U183" s="454"/>
      <c r="V183" s="454"/>
      <c r="W183" s="1141">
        <f t="shared" si="198"/>
        <v>0</v>
      </c>
      <c r="X183" s="162"/>
      <c r="Y183" s="388" t="e">
        <f t="shared" si="199"/>
        <v>#DIV/0!</v>
      </c>
      <c r="Z183" s="203" t="s">
        <v>198</v>
      </c>
      <c r="AA183" s="181" t="s">
        <v>106</v>
      </c>
    </row>
    <row r="184" spans="1:27" ht="13.5" hidden="1" customHeight="1" x14ac:dyDescent="0.2">
      <c r="A184" s="161" t="s">
        <v>225</v>
      </c>
      <c r="B184" s="248"/>
      <c r="C184" s="280"/>
      <c r="D184" s="280"/>
      <c r="E184" s="280"/>
      <c r="F184" s="280"/>
      <c r="G184" s="78"/>
      <c r="H184" s="78"/>
      <c r="I184" s="78"/>
      <c r="J184" s="78"/>
      <c r="K184" s="78"/>
      <c r="L184" s="78"/>
      <c r="M184" s="78"/>
      <c r="N184" s="78"/>
      <c r="O184" s="78"/>
      <c r="P184" s="280">
        <f t="shared" si="200"/>
        <v>0</v>
      </c>
      <c r="Q184" s="867"/>
      <c r="R184" s="826"/>
      <c r="S184" s="527"/>
      <c r="T184" s="454"/>
      <c r="U184" s="454"/>
      <c r="V184" s="454"/>
      <c r="W184" s="1141">
        <f t="shared" si="198"/>
        <v>0</v>
      </c>
      <c r="X184" s="162"/>
      <c r="Y184" s="388" t="e">
        <f t="shared" si="199"/>
        <v>#DIV/0!</v>
      </c>
      <c r="Z184" s="203" t="s">
        <v>199</v>
      </c>
      <c r="AA184" s="181" t="s">
        <v>107</v>
      </c>
    </row>
    <row r="185" spans="1:27" ht="13.5" hidden="1" customHeight="1" x14ac:dyDescent="0.2">
      <c r="A185" s="163" t="s">
        <v>226</v>
      </c>
      <c r="B185" s="249"/>
      <c r="C185" s="281"/>
      <c r="D185" s="281"/>
      <c r="E185" s="281"/>
      <c r="F185" s="281"/>
      <c r="G185" s="79"/>
      <c r="H185" s="79"/>
      <c r="I185" s="79"/>
      <c r="J185" s="79"/>
      <c r="K185" s="79"/>
      <c r="L185" s="79"/>
      <c r="M185" s="79"/>
      <c r="N185" s="79"/>
      <c r="O185" s="79"/>
      <c r="P185" s="280">
        <f t="shared" si="200"/>
        <v>0</v>
      </c>
      <c r="Q185" s="868"/>
      <c r="R185" s="827"/>
      <c r="S185" s="528"/>
      <c r="T185" s="455"/>
      <c r="U185" s="613"/>
      <c r="V185" s="613"/>
      <c r="W185" s="1141">
        <f t="shared" si="198"/>
        <v>0</v>
      </c>
      <c r="X185" s="398"/>
      <c r="Y185" s="388" t="e">
        <f t="shared" si="199"/>
        <v>#DIV/0!</v>
      </c>
      <c r="Z185" s="203" t="s">
        <v>200</v>
      </c>
      <c r="AA185" s="181" t="s">
        <v>108</v>
      </c>
    </row>
    <row r="186" spans="1:27" ht="15.75" customHeight="1" x14ac:dyDescent="0.2">
      <c r="A186" s="157" t="s">
        <v>307</v>
      </c>
      <c r="B186" s="246">
        <f>SUM(B187:B191)</f>
        <v>0</v>
      </c>
      <c r="C186" s="66">
        <f t="shared" ref="C186" si="201">SUM(C187,C191)</f>
        <v>0</v>
      </c>
      <c r="D186" s="66">
        <f t="shared" ref="D186" si="202">SUM(D187,D191)</f>
        <v>0</v>
      </c>
      <c r="E186" s="66">
        <f>SUM(E187:E189)</f>
        <v>116</v>
      </c>
      <c r="F186" s="66">
        <f>SUM(F187:F190)</f>
        <v>650</v>
      </c>
      <c r="G186" s="66">
        <f t="shared" ref="G186" si="203">SUM(G187:G189)</f>
        <v>0</v>
      </c>
      <c r="H186" s="66">
        <f t="shared" ref="H186" si="204">SUM(H187:H189)</f>
        <v>0</v>
      </c>
      <c r="I186" s="66">
        <f t="shared" ref="I186" si="205">SUM(I187:I189)</f>
        <v>0</v>
      </c>
      <c r="J186" s="66">
        <f t="shared" ref="J186" si="206">SUM(J187:J189)</f>
        <v>0</v>
      </c>
      <c r="K186" s="897">
        <f t="shared" ref="K186" si="207">SUM(K187:K189)</f>
        <v>0</v>
      </c>
      <c r="L186" s="66">
        <f t="shared" ref="L186" si="208">SUM(L187:L189)</f>
        <v>0</v>
      </c>
      <c r="M186" s="66">
        <f t="shared" ref="M186" si="209">SUM(M187:M189)</f>
        <v>0</v>
      </c>
      <c r="N186" s="66">
        <f t="shared" ref="N186" si="210">SUM(N187:N189)</f>
        <v>0</v>
      </c>
      <c r="O186" s="66">
        <f t="shared" ref="O186" si="211">SUM(O187:O189)</f>
        <v>0</v>
      </c>
      <c r="P186" s="66">
        <f>SUM(P187:P190)</f>
        <v>766</v>
      </c>
      <c r="Q186" s="456">
        <f>SUM(Q187:Q191)</f>
        <v>0</v>
      </c>
      <c r="R186" s="824">
        <f t="shared" ref="R186:U186" si="212">SUM(R187:R191)</f>
        <v>58.033499999999997</v>
      </c>
      <c r="S186" s="525">
        <f t="shared" si="212"/>
        <v>0</v>
      </c>
      <c r="T186" s="452">
        <f t="shared" si="212"/>
        <v>0</v>
      </c>
      <c r="U186" s="452">
        <f t="shared" si="212"/>
        <v>0</v>
      </c>
      <c r="V186" s="452"/>
      <c r="W186" s="1139">
        <f>SUM(W187:W191)</f>
        <v>58.033499999999997</v>
      </c>
      <c r="X186" s="158"/>
      <c r="Y186" s="1066">
        <f>W186/P186</f>
        <v>7.5761749347258475E-2</v>
      </c>
      <c r="Z186" s="205" t="s">
        <v>164</v>
      </c>
      <c r="AA186" s="183" t="s">
        <v>121</v>
      </c>
    </row>
    <row r="187" spans="1:27" ht="13.5" customHeight="1" x14ac:dyDescent="0.2">
      <c r="A187" s="165" t="s">
        <v>51</v>
      </c>
      <c r="B187" s="250"/>
      <c r="C187" s="81">
        <v>0</v>
      </c>
      <c r="D187" s="81"/>
      <c r="E187" s="81">
        <v>116</v>
      </c>
      <c r="F187" s="81"/>
      <c r="G187" s="81"/>
      <c r="H187" s="81"/>
      <c r="I187" s="81"/>
      <c r="J187" s="655"/>
      <c r="K187" s="655"/>
      <c r="L187" s="81"/>
      <c r="M187" s="81"/>
      <c r="N187" s="81"/>
      <c r="O187" s="81"/>
      <c r="P187" s="81">
        <f t="shared" ref="P187:P194" si="213">SUM(B187:O187)</f>
        <v>116</v>
      </c>
      <c r="Q187" s="869"/>
      <c r="R187" s="829">
        <v>58.033499999999997</v>
      </c>
      <c r="S187" s="529">
        <v>0</v>
      </c>
      <c r="T187" s="457"/>
      <c r="U187" s="614"/>
      <c r="V187" s="614"/>
      <c r="W187" s="1140">
        <f>SUM(Q187:T187)</f>
        <v>58.033499999999997</v>
      </c>
      <c r="X187" s="401"/>
      <c r="Y187" s="390">
        <f t="shared" ref="Y187" si="214">W187/P187</f>
        <v>0.5002887931034482</v>
      </c>
      <c r="Z187" s="562" t="s">
        <v>415</v>
      </c>
    </row>
    <row r="188" spans="1:27" ht="13.5" hidden="1" customHeight="1" x14ac:dyDescent="0.2">
      <c r="A188" s="761" t="s">
        <v>309</v>
      </c>
      <c r="B188" s="727"/>
      <c r="C188" s="762"/>
      <c r="D188" s="762"/>
      <c r="E188" s="762"/>
      <c r="F188" s="762"/>
      <c r="G188" s="762"/>
      <c r="H188" s="757"/>
      <c r="I188" s="757"/>
      <c r="J188" s="758"/>
      <c r="K188" s="758"/>
      <c r="L188" s="757"/>
      <c r="M188" s="757"/>
      <c r="N188" s="757"/>
      <c r="O188" s="757"/>
      <c r="P188" s="81">
        <f t="shared" si="213"/>
        <v>0</v>
      </c>
      <c r="Q188" s="883"/>
      <c r="R188" s="845"/>
      <c r="S188" s="760"/>
      <c r="T188" s="759"/>
      <c r="U188" s="759"/>
      <c r="V188" s="759"/>
      <c r="W188" s="1140">
        <f>SUM(Q188:T188)</f>
        <v>0</v>
      </c>
      <c r="X188" s="162"/>
      <c r="Y188" s="708"/>
      <c r="Z188" s="562" t="s">
        <v>270</v>
      </c>
    </row>
    <row r="189" spans="1:27" ht="13.5" hidden="1" customHeight="1" x14ac:dyDescent="0.2">
      <c r="A189" s="677" t="s">
        <v>262</v>
      </c>
      <c r="B189" s="756">
        <v>0</v>
      </c>
      <c r="C189" s="757"/>
      <c r="D189" s="757"/>
      <c r="E189" s="757"/>
      <c r="F189" s="757"/>
      <c r="G189" s="757"/>
      <c r="H189" s="87"/>
      <c r="I189" s="87"/>
      <c r="J189" s="656"/>
      <c r="K189" s="656"/>
      <c r="L189" s="87"/>
      <c r="M189" s="87"/>
      <c r="N189" s="87"/>
      <c r="O189" s="87"/>
      <c r="P189" s="87">
        <f t="shared" si="213"/>
        <v>0</v>
      </c>
      <c r="Q189" s="884"/>
      <c r="R189" s="846"/>
      <c r="S189" s="541"/>
      <c r="T189" s="469"/>
      <c r="U189" s="469"/>
      <c r="V189" s="469"/>
      <c r="W189" s="1141">
        <f>SUM(Q189:T189)</f>
        <v>0</v>
      </c>
      <c r="X189" s="397"/>
      <c r="Y189" s="708" t="e">
        <f t="shared" si="199"/>
        <v>#DIV/0!</v>
      </c>
      <c r="Z189" s="562" t="s">
        <v>270</v>
      </c>
    </row>
    <row r="190" spans="1:27" ht="13.5" customHeight="1" x14ac:dyDescent="0.2">
      <c r="A190" s="677" t="s">
        <v>383</v>
      </c>
      <c r="B190" s="756"/>
      <c r="C190" s="757"/>
      <c r="D190" s="757"/>
      <c r="E190" s="757"/>
      <c r="F190" s="757">
        <v>650</v>
      </c>
      <c r="G190" s="757"/>
      <c r="H190" s="87"/>
      <c r="I190" s="87"/>
      <c r="J190" s="656"/>
      <c r="K190" s="656"/>
      <c r="L190" s="87"/>
      <c r="M190" s="87"/>
      <c r="N190" s="87"/>
      <c r="O190" s="87"/>
      <c r="P190" s="87">
        <f t="shared" si="213"/>
        <v>650</v>
      </c>
      <c r="Q190" s="884"/>
      <c r="R190" s="846"/>
      <c r="S190" s="541">
        <v>0</v>
      </c>
      <c r="T190" s="469"/>
      <c r="U190" s="469"/>
      <c r="V190" s="469"/>
      <c r="W190" s="1140">
        <f>SUM(Q190:T190)</f>
        <v>0</v>
      </c>
      <c r="X190" s="397"/>
      <c r="Y190" s="388">
        <f t="shared" si="199"/>
        <v>0</v>
      </c>
      <c r="Z190" s="562" t="s">
        <v>183</v>
      </c>
    </row>
    <row r="191" spans="1:27" ht="13.5" hidden="1" customHeight="1" x14ac:dyDescent="0.2">
      <c r="A191" s="172" t="s">
        <v>263</v>
      </c>
      <c r="B191" s="260"/>
      <c r="C191" s="87"/>
      <c r="D191" s="87"/>
      <c r="E191" s="87"/>
      <c r="F191" s="87"/>
      <c r="G191" s="87"/>
      <c r="H191" s="87"/>
      <c r="I191" s="87"/>
      <c r="J191" s="656"/>
      <c r="K191" s="656"/>
      <c r="L191" s="87"/>
      <c r="M191" s="87"/>
      <c r="N191" s="87"/>
      <c r="O191" s="87"/>
      <c r="P191" s="87">
        <f t="shared" si="213"/>
        <v>0</v>
      </c>
      <c r="Q191" s="884"/>
      <c r="R191" s="846"/>
      <c r="S191" s="541"/>
      <c r="T191" s="469"/>
      <c r="U191" s="469"/>
      <c r="V191" s="469"/>
      <c r="W191" s="1141">
        <f>SUM(Q191:T191)</f>
        <v>0</v>
      </c>
      <c r="X191" s="397"/>
      <c r="Y191" s="586" t="e">
        <f t="shared" si="199"/>
        <v>#DIV/0!</v>
      </c>
      <c r="Z191" s="562" t="s">
        <v>271</v>
      </c>
    </row>
    <row r="192" spans="1:27" ht="16.5" customHeight="1" thickBot="1" x14ac:dyDescent="0.25">
      <c r="A192" s="573" t="s">
        <v>308</v>
      </c>
      <c r="B192" s="574">
        <f>SUM(B193:B194)</f>
        <v>0</v>
      </c>
      <c r="C192" s="574">
        <f t="shared" ref="C192:O192" si="215">SUM(C193:C194)</f>
        <v>0</v>
      </c>
      <c r="D192" s="574">
        <f t="shared" si="215"/>
        <v>0</v>
      </c>
      <c r="E192" s="574">
        <f t="shared" si="215"/>
        <v>0</v>
      </c>
      <c r="F192" s="574">
        <f t="shared" si="215"/>
        <v>0</v>
      </c>
      <c r="G192" s="574">
        <f t="shared" si="215"/>
        <v>0</v>
      </c>
      <c r="H192" s="574">
        <f t="shared" si="215"/>
        <v>0</v>
      </c>
      <c r="I192" s="574">
        <f t="shared" si="215"/>
        <v>0</v>
      </c>
      <c r="J192" s="574">
        <f t="shared" si="215"/>
        <v>0</v>
      </c>
      <c r="K192" s="574">
        <f t="shared" si="215"/>
        <v>0</v>
      </c>
      <c r="L192" s="574">
        <f t="shared" si="215"/>
        <v>0</v>
      </c>
      <c r="M192" s="574">
        <f t="shared" si="215"/>
        <v>0</v>
      </c>
      <c r="N192" s="574">
        <f t="shared" si="215"/>
        <v>0</v>
      </c>
      <c r="O192" s="574">
        <f t="shared" si="215"/>
        <v>0</v>
      </c>
      <c r="P192" s="972">
        <f t="shared" si="213"/>
        <v>0</v>
      </c>
      <c r="Q192" s="885" t="s">
        <v>207</v>
      </c>
      <c r="R192" s="847">
        <v>0</v>
      </c>
      <c r="S192" s="576">
        <v>0</v>
      </c>
      <c r="T192" s="575">
        <v>0</v>
      </c>
      <c r="U192" s="575"/>
      <c r="V192" s="575"/>
      <c r="W192" s="1154">
        <v>0</v>
      </c>
      <c r="X192" s="577"/>
      <c r="Y192" s="578"/>
      <c r="Z192" s="205" t="s">
        <v>165</v>
      </c>
      <c r="AA192" s="183" t="s">
        <v>122</v>
      </c>
    </row>
    <row r="193" spans="1:27" ht="12.75" hidden="1" customHeight="1" thickBot="1" x14ac:dyDescent="0.25">
      <c r="A193" s="159" t="s">
        <v>325</v>
      </c>
      <c r="B193" s="569">
        <v>0</v>
      </c>
      <c r="C193" s="570"/>
      <c r="D193" s="570"/>
      <c r="E193" s="591"/>
      <c r="F193" s="570"/>
      <c r="G193" s="570"/>
      <c r="H193" s="570"/>
      <c r="I193" s="570"/>
      <c r="J193" s="570"/>
      <c r="K193" s="570"/>
      <c r="L193" s="570"/>
      <c r="M193" s="570"/>
      <c r="N193" s="570"/>
      <c r="O193" s="570"/>
      <c r="P193" s="279">
        <f t="shared" si="213"/>
        <v>0</v>
      </c>
      <c r="Q193" s="886"/>
      <c r="R193" s="848"/>
      <c r="S193" s="572"/>
      <c r="T193" s="571"/>
      <c r="U193" s="571"/>
      <c r="V193" s="571"/>
      <c r="W193" s="1140">
        <f>SUM(Q193:T193)</f>
        <v>0</v>
      </c>
      <c r="X193" s="397"/>
      <c r="Y193" s="387"/>
      <c r="Z193" s="205"/>
      <c r="AA193" s="183"/>
    </row>
    <row r="194" spans="1:27" ht="12.75" hidden="1" customHeight="1" thickBot="1" x14ac:dyDescent="0.25">
      <c r="A194" s="161" t="s">
        <v>237</v>
      </c>
      <c r="B194" s="258"/>
      <c r="C194" s="85"/>
      <c r="D194" s="85"/>
      <c r="E194" s="592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280">
        <f t="shared" si="213"/>
        <v>0</v>
      </c>
      <c r="Q194" s="880"/>
      <c r="R194" s="841"/>
      <c r="S194" s="538"/>
      <c r="T194" s="466"/>
      <c r="U194" s="466"/>
      <c r="V194" s="466"/>
      <c r="W194" s="1141">
        <f>SUM(Q194:T194)</f>
        <v>0</v>
      </c>
      <c r="X194" s="162"/>
      <c r="Y194" s="388"/>
      <c r="Z194" s="205"/>
      <c r="AA194" s="183"/>
    </row>
    <row r="195" spans="1:27" ht="24" customHeight="1" thickBot="1" x14ac:dyDescent="0.25">
      <c r="A195" s="322" t="s">
        <v>52</v>
      </c>
      <c r="B195" s="1000">
        <f>SUM(B108,B167)</f>
        <v>110937</v>
      </c>
      <c r="C195" s="959">
        <f>SUM(C108,C167)</f>
        <v>1316.452</v>
      </c>
      <c r="D195" s="1001">
        <f>SUM(D108,D167)</f>
        <v>0</v>
      </c>
      <c r="E195" s="959">
        <f>SUM(E108,E167)</f>
        <v>0</v>
      </c>
      <c r="F195" s="959">
        <f>SUM(F108,F167)</f>
        <v>925</v>
      </c>
      <c r="G195" s="1003">
        <f t="shared" ref="G195:M195" si="216">SUM(G108,G167)</f>
        <v>6702.6590000000006</v>
      </c>
      <c r="H195" s="483">
        <f t="shared" si="216"/>
        <v>250</v>
      </c>
      <c r="I195" s="1003">
        <f t="shared" si="216"/>
        <v>14643.451000000001</v>
      </c>
      <c r="J195" s="1004">
        <f t="shared" si="216"/>
        <v>0</v>
      </c>
      <c r="K195" s="1003">
        <f t="shared" si="216"/>
        <v>0</v>
      </c>
      <c r="L195" s="1003">
        <f t="shared" si="216"/>
        <v>0</v>
      </c>
      <c r="M195" s="1002">
        <f t="shared" si="216"/>
        <v>0</v>
      </c>
      <c r="N195" s="1003">
        <f>SUM(N108,N167)</f>
        <v>0</v>
      </c>
      <c r="O195" s="1002">
        <f>SUM(O108,O167)</f>
        <v>0</v>
      </c>
      <c r="P195" s="959">
        <f>SUM(P108,P167)</f>
        <v>134774.56199999998</v>
      </c>
      <c r="Q195" s="483">
        <f t="shared" ref="Q195:T195" si="217">SUM(Q108,Q167)</f>
        <v>21558.983029999999</v>
      </c>
      <c r="R195" s="849">
        <f t="shared" si="217"/>
        <v>22806.301629999998</v>
      </c>
      <c r="S195" s="542">
        <f t="shared" si="217"/>
        <v>30401.33509</v>
      </c>
      <c r="T195" s="483">
        <f t="shared" si="217"/>
        <v>0</v>
      </c>
      <c r="U195" s="483"/>
      <c r="V195" s="483"/>
      <c r="W195" s="1155">
        <f>SUM(W108,W167)</f>
        <v>74766.619750000013</v>
      </c>
      <c r="X195" s="1005"/>
      <c r="Y195" s="1006">
        <f>W195/P195</f>
        <v>0.55475320149806928</v>
      </c>
      <c r="Z195" s="326"/>
    </row>
    <row r="220" spans="2:26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Z220" s="1"/>
    </row>
    <row r="221" spans="2:26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Z221" s="1"/>
    </row>
    <row r="222" spans="2:26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Z222" s="1"/>
    </row>
    <row r="223" spans="2:26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Z223" s="1"/>
    </row>
    <row r="224" spans="2:26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Z224" s="1"/>
    </row>
    <row r="225" spans="2:26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Z225" s="1"/>
    </row>
    <row r="226" spans="2:26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Z226" s="1"/>
    </row>
    <row r="227" spans="2:26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Z227" s="1"/>
    </row>
    <row r="228" spans="2:26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Z228" s="1"/>
    </row>
    <row r="229" spans="2:26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Z229" s="1"/>
    </row>
    <row r="230" spans="2:26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Z230" s="1"/>
    </row>
    <row r="231" spans="2:26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Z231" s="1"/>
    </row>
    <row r="232" spans="2:26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Z232" s="1"/>
    </row>
    <row r="233" spans="2:26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Z233" s="1"/>
    </row>
    <row r="234" spans="2:26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Z234" s="1"/>
    </row>
    <row r="235" spans="2:26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Z235" s="1"/>
    </row>
    <row r="236" spans="2:26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Z236" s="1"/>
    </row>
    <row r="237" spans="2:26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Z237" s="1"/>
    </row>
    <row r="238" spans="2:26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Z238" s="1"/>
    </row>
    <row r="239" spans="2:26" x14ac:dyDescent="0.2">
      <c r="Z239" s="1"/>
    </row>
    <row r="240" spans="2:26" x14ac:dyDescent="0.2">
      <c r="Z240" s="1"/>
    </row>
    <row r="241" spans="26:26" x14ac:dyDescent="0.2">
      <c r="Z241" s="1"/>
    </row>
    <row r="242" spans="26:26" x14ac:dyDescent="0.2">
      <c r="Z242" s="1"/>
    </row>
    <row r="243" spans="26:26" x14ac:dyDescent="0.2">
      <c r="Z243" s="1"/>
    </row>
  </sheetData>
  <sheetProtection password="C706" sheet="1" selectLockedCells="1" selectUnlockedCells="1"/>
  <mergeCells count="1">
    <mergeCell ref="A2:Y2"/>
  </mergeCells>
  <phoneticPr fontId="0" type="noConversion"/>
  <printOptions horizontalCentered="1"/>
  <pageMargins left="0.59055118110236227" right="0.59055118110236227" top="0.78740157480314965" bottom="0.59055118110236227" header="0.11811023622047245" footer="0.11811023622047245"/>
  <pageSetup paperSize="8" scale="98" fitToHeight="0" orientation="portrait" r:id="rId1"/>
  <headerFooter alignWithMargins="0"/>
  <rowBreaks count="1" manualBreakCount="1">
    <brk id="105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BILANCE</vt:lpstr>
      <vt:lpstr>ROZPIS UKAZATELŮ</vt:lpstr>
      <vt:lpstr>'ROZPIS UKAZATELŮ'!Názvy_tisku</vt:lpstr>
      <vt:lpstr>'ROZPIS UKAZATELŮ'!Oblast_tisku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1996</dc:title>
  <dc:creator>.</dc:creator>
  <cp:lastModifiedBy>Vladyková Jana</cp:lastModifiedBy>
  <cp:lastPrinted>2021-11-16T05:48:46Z</cp:lastPrinted>
  <dcterms:created xsi:type="dcterms:W3CDTF">1997-07-11T08:42:34Z</dcterms:created>
  <dcterms:modified xsi:type="dcterms:W3CDTF">2021-11-16T05:50:05Z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plnění na ZU za 1- 12.xlsx</vt:lpwstr>
  </property>
</Properties>
</file>